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Introductory" sheetId="1" r:id="rId1"/>
    <sheet name="Application of Funds" sheetId="2" r:id="rId2"/>
    <sheet name="Sales Forecasting" sheetId="6" r:id="rId3"/>
    <sheet name="Cash Flow" sheetId="5" r:id="rId4"/>
    <sheet name="Employment Generation" sheetId="7" r:id="rId5"/>
    <sheet name="Source of Funding" sheetId="3" r:id="rId6"/>
    <sheet name="Sheet1" sheetId="8" r:id="rId7"/>
  </sheets>
  <definedNames>
    <definedName name="Unit1">'Sales Forecasting'!$B$9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7"/>
  <c r="N7"/>
  <c r="B8"/>
  <c r="B5"/>
  <c r="E50" i="5"/>
  <c r="D22" i="2"/>
  <c r="K11" i="5"/>
  <c r="G11"/>
  <c r="E5"/>
  <c r="C3"/>
  <c r="E3" s="1"/>
  <c r="D3" i="3"/>
  <c r="D51" i="2"/>
  <c r="D50"/>
  <c r="D49"/>
  <c r="D48"/>
  <c r="D47"/>
  <c r="D46"/>
  <c r="D45"/>
  <c r="D44"/>
  <c r="D43"/>
  <c r="D40"/>
  <c r="D39"/>
  <c r="D38"/>
  <c r="D37"/>
  <c r="D36"/>
  <c r="D35"/>
  <c r="D34"/>
  <c r="D33"/>
  <c r="D30"/>
  <c r="D25"/>
  <c r="D24"/>
  <c r="D23"/>
  <c r="D19"/>
  <c r="D7"/>
  <c r="C19" i="6"/>
  <c r="D19" s="1"/>
  <c r="E19" s="1"/>
  <c r="F19" s="1"/>
  <c r="G19" s="1"/>
  <c r="H19" s="1"/>
  <c r="I19" s="1"/>
  <c r="J19" s="1"/>
  <c r="K19" s="1"/>
  <c r="L19" s="1"/>
  <c r="M19" s="1"/>
  <c r="M21" s="1"/>
  <c r="C13"/>
  <c r="D13" s="1"/>
  <c r="E13" s="1"/>
  <c r="F13" s="1"/>
  <c r="G13" s="1"/>
  <c r="H13" s="1"/>
  <c r="I13" s="1"/>
  <c r="J13" s="1"/>
  <c r="K13" s="1"/>
  <c r="L13" s="1"/>
  <c r="M13" s="1"/>
  <c r="E4"/>
  <c r="C42" i="2"/>
  <c r="D42" s="1"/>
  <c r="C20"/>
  <c r="D20" s="1"/>
  <c r="C7"/>
  <c r="C9"/>
  <c r="D9" s="1"/>
  <c r="C25"/>
  <c r="C41"/>
  <c r="D41" s="1"/>
  <c r="C32"/>
  <c r="D32" s="1"/>
  <c r="C16" i="3"/>
  <c r="C14"/>
  <c r="C12" i="2"/>
  <c r="C52"/>
  <c r="D52" s="1"/>
  <c r="C31"/>
  <c r="D31" s="1"/>
  <c r="C33"/>
  <c r="C5"/>
  <c r="D5" s="1"/>
  <c r="M57" i="6"/>
  <c r="L57"/>
  <c r="K57"/>
  <c r="J57"/>
  <c r="I57"/>
  <c r="H57"/>
  <c r="F57"/>
  <c r="E57"/>
  <c r="D57"/>
  <c r="C57"/>
  <c r="B57"/>
  <c r="M56"/>
  <c r="L56"/>
  <c r="K56"/>
  <c r="K58" s="1"/>
  <c r="J56"/>
  <c r="I56"/>
  <c r="I58" s="1"/>
  <c r="H56"/>
  <c r="G56"/>
  <c r="F56"/>
  <c r="F58" s="1"/>
  <c r="E56"/>
  <c r="D56"/>
  <c r="C56"/>
  <c r="C58" s="1"/>
  <c r="B56"/>
  <c r="M50"/>
  <c r="L50"/>
  <c r="K50"/>
  <c r="J50"/>
  <c r="I50"/>
  <c r="H50"/>
  <c r="G50"/>
  <c r="F50"/>
  <c r="E50"/>
  <c r="D50"/>
  <c r="C50"/>
  <c r="M51"/>
  <c r="L51"/>
  <c r="L52" s="1"/>
  <c r="K51"/>
  <c r="J51"/>
  <c r="I51"/>
  <c r="H51"/>
  <c r="G51"/>
  <c r="F51"/>
  <c r="E51"/>
  <c r="D51"/>
  <c r="D52" s="1"/>
  <c r="C51"/>
  <c r="B51"/>
  <c r="B50"/>
  <c r="M45"/>
  <c r="L45"/>
  <c r="K45"/>
  <c r="J45"/>
  <c r="I45"/>
  <c r="H45"/>
  <c r="G45"/>
  <c r="F45"/>
  <c r="E45"/>
  <c r="D45"/>
  <c r="C45"/>
  <c r="B45"/>
  <c r="M44"/>
  <c r="L44"/>
  <c r="K44"/>
  <c r="K46" s="1"/>
  <c r="J44"/>
  <c r="I44"/>
  <c r="I46" s="1"/>
  <c r="H44"/>
  <c r="H46" s="1"/>
  <c r="G44"/>
  <c r="G46" s="1"/>
  <c r="F44"/>
  <c r="F46" s="1"/>
  <c r="E44"/>
  <c r="D44"/>
  <c r="C44"/>
  <c r="C46" s="1"/>
  <c r="B44"/>
  <c r="B46" s="1"/>
  <c r="M39"/>
  <c r="L39"/>
  <c r="K39"/>
  <c r="J39"/>
  <c r="I39"/>
  <c r="H39"/>
  <c r="G39"/>
  <c r="F39"/>
  <c r="E39"/>
  <c r="D39"/>
  <c r="C39"/>
  <c r="B39"/>
  <c r="M38"/>
  <c r="M40" s="1"/>
  <c r="L38"/>
  <c r="L40" s="1"/>
  <c r="K38"/>
  <c r="K40" s="1"/>
  <c r="J38"/>
  <c r="J40" s="1"/>
  <c r="I38"/>
  <c r="I40" s="1"/>
  <c r="H38"/>
  <c r="H40" s="1"/>
  <c r="G38"/>
  <c r="G40" s="1"/>
  <c r="F38"/>
  <c r="F40" s="1"/>
  <c r="E38"/>
  <c r="E40" s="1"/>
  <c r="D38"/>
  <c r="D40" s="1"/>
  <c r="K32"/>
  <c r="J32"/>
  <c r="I32"/>
  <c r="H32"/>
  <c r="G32"/>
  <c r="F32"/>
  <c r="E32"/>
  <c r="D32"/>
  <c r="C32"/>
  <c r="C38"/>
  <c r="B38"/>
  <c r="B40" s="1"/>
  <c r="M33"/>
  <c r="L33"/>
  <c r="K33"/>
  <c r="J33"/>
  <c r="J34" s="1"/>
  <c r="I33"/>
  <c r="H33"/>
  <c r="H34" s="1"/>
  <c r="G33"/>
  <c r="F33"/>
  <c r="E33"/>
  <c r="D33"/>
  <c r="D34" s="1"/>
  <c r="C33"/>
  <c r="B33"/>
  <c r="M32"/>
  <c r="M34" s="1"/>
  <c r="L32"/>
  <c r="L34" s="1"/>
  <c r="B32"/>
  <c r="M27"/>
  <c r="L27"/>
  <c r="K27"/>
  <c r="J27"/>
  <c r="I27"/>
  <c r="H27"/>
  <c r="G27"/>
  <c r="F27"/>
  <c r="E27"/>
  <c r="D27"/>
  <c r="C27"/>
  <c r="B27"/>
  <c r="M26"/>
  <c r="L26"/>
  <c r="L28" s="1"/>
  <c r="K26"/>
  <c r="K28" s="1"/>
  <c r="J26"/>
  <c r="J28" s="1"/>
  <c r="I26"/>
  <c r="I28" s="1"/>
  <c r="H26"/>
  <c r="H28" s="1"/>
  <c r="G26"/>
  <c r="G28" s="1"/>
  <c r="F26"/>
  <c r="E26"/>
  <c r="E28" s="1"/>
  <c r="D26"/>
  <c r="D28" s="1"/>
  <c r="C26"/>
  <c r="C28" s="1"/>
  <c r="B26"/>
  <c r="B28" s="1"/>
  <c r="N25"/>
  <c r="L21"/>
  <c r="J21"/>
  <c r="H21"/>
  <c r="F21"/>
  <c r="D21"/>
  <c r="B21"/>
  <c r="L20"/>
  <c r="L22" s="1"/>
  <c r="J20"/>
  <c r="J22" s="1"/>
  <c r="H20"/>
  <c r="H22" s="1"/>
  <c r="F20"/>
  <c r="F22" s="1"/>
  <c r="D20"/>
  <c r="D22" s="1"/>
  <c r="B20"/>
  <c r="B22" s="1"/>
  <c r="A54"/>
  <c r="A48"/>
  <c r="A42"/>
  <c r="A36"/>
  <c r="A24"/>
  <c r="A30"/>
  <c r="C20" l="1"/>
  <c r="C22" s="1"/>
  <c r="G20"/>
  <c r="G22" s="1"/>
  <c r="K20"/>
  <c r="C21"/>
  <c r="G21"/>
  <c r="K21"/>
  <c r="C34"/>
  <c r="K34"/>
  <c r="C40"/>
  <c r="B52"/>
  <c r="J58"/>
  <c r="E20"/>
  <c r="I20"/>
  <c r="I22" s="1"/>
  <c r="M20"/>
  <c r="M22" s="1"/>
  <c r="E21"/>
  <c r="I21"/>
  <c r="I34"/>
  <c r="D11" i="5"/>
  <c r="E11" s="1"/>
  <c r="F28" i="6"/>
  <c r="M28"/>
  <c r="N32"/>
  <c r="B34"/>
  <c r="E34"/>
  <c r="F34"/>
  <c r="G34"/>
  <c r="D46"/>
  <c r="E46"/>
  <c r="J46"/>
  <c r="L46"/>
  <c r="M46"/>
  <c r="C52"/>
  <c r="E52"/>
  <c r="F52"/>
  <c r="G52"/>
  <c r="H52"/>
  <c r="I52"/>
  <c r="J52"/>
  <c r="K52"/>
  <c r="M52"/>
  <c r="D58"/>
  <c r="E58"/>
  <c r="M58"/>
  <c r="B58"/>
  <c r="H58"/>
  <c r="L58"/>
  <c r="N55"/>
  <c r="N49"/>
  <c r="N43"/>
  <c r="N37"/>
  <c r="N31"/>
  <c r="C5" i="7"/>
  <c r="C8" s="1"/>
  <c r="D5"/>
  <c r="D8" s="1"/>
  <c r="E5"/>
  <c r="E8" s="1"/>
  <c r="F5"/>
  <c r="F8" s="1"/>
  <c r="G5"/>
  <c r="G8" s="1"/>
  <c r="H5"/>
  <c r="H8" s="1"/>
  <c r="I5"/>
  <c r="J5"/>
  <c r="J8" s="1"/>
  <c r="K5"/>
  <c r="K8" s="1"/>
  <c r="L5"/>
  <c r="L8" s="1"/>
  <c r="M5"/>
  <c r="N5"/>
  <c r="M8"/>
  <c r="I8"/>
  <c r="A18" i="6"/>
  <c r="N19"/>
  <c r="E5"/>
  <c r="E6"/>
  <c r="E7"/>
  <c r="E8"/>
  <c r="E9"/>
  <c r="E10"/>
  <c r="N13"/>
  <c r="A12"/>
  <c r="N46" i="5"/>
  <c r="K46"/>
  <c r="H46"/>
  <c r="E46"/>
  <c r="N45"/>
  <c r="K45"/>
  <c r="H45"/>
  <c r="E45"/>
  <c r="E40" i="2"/>
  <c r="E39"/>
  <c r="E17" i="3"/>
  <c r="E25" i="2"/>
  <c r="E20"/>
  <c r="E21"/>
  <c r="E22"/>
  <c r="E23"/>
  <c r="E24"/>
  <c r="E19"/>
  <c r="E18"/>
  <c r="M60" i="5"/>
  <c r="L60"/>
  <c r="J60"/>
  <c r="I60"/>
  <c r="G60"/>
  <c r="F60"/>
  <c r="D60"/>
  <c r="C60"/>
  <c r="N59"/>
  <c r="K59"/>
  <c r="H59"/>
  <c r="E59"/>
  <c r="N58"/>
  <c r="K58"/>
  <c r="H58"/>
  <c r="E58"/>
  <c r="N57"/>
  <c r="K57"/>
  <c r="H57"/>
  <c r="E57"/>
  <c r="N56"/>
  <c r="K56"/>
  <c r="H56"/>
  <c r="E56"/>
  <c r="N55"/>
  <c r="K55"/>
  <c r="H55"/>
  <c r="E55"/>
  <c r="N54"/>
  <c r="K54"/>
  <c r="H54"/>
  <c r="E54"/>
  <c r="N53"/>
  <c r="K53"/>
  <c r="H53"/>
  <c r="E53"/>
  <c r="N52"/>
  <c r="K52"/>
  <c r="H52"/>
  <c r="E52"/>
  <c r="N51"/>
  <c r="K51"/>
  <c r="H51"/>
  <c r="E51"/>
  <c r="N50"/>
  <c r="K50"/>
  <c r="O50" s="1"/>
  <c r="H50"/>
  <c r="N49"/>
  <c r="K49"/>
  <c r="H49"/>
  <c r="E49"/>
  <c r="N48"/>
  <c r="K48"/>
  <c r="H48"/>
  <c r="E48"/>
  <c r="N47"/>
  <c r="K47"/>
  <c r="H47"/>
  <c r="E47"/>
  <c r="N44"/>
  <c r="K44"/>
  <c r="H44"/>
  <c r="E44"/>
  <c r="N43"/>
  <c r="K43"/>
  <c r="H43"/>
  <c r="E43"/>
  <c r="N42"/>
  <c r="K42"/>
  <c r="H42"/>
  <c r="E42"/>
  <c r="N41"/>
  <c r="K41"/>
  <c r="H41"/>
  <c r="E41"/>
  <c r="N40"/>
  <c r="K40"/>
  <c r="H40"/>
  <c r="E40"/>
  <c r="N39"/>
  <c r="K39"/>
  <c r="H39"/>
  <c r="E39"/>
  <c r="N38"/>
  <c r="K38"/>
  <c r="H38"/>
  <c r="E38"/>
  <c r="N37"/>
  <c r="K37"/>
  <c r="H37"/>
  <c r="E37"/>
  <c r="N36"/>
  <c r="K36"/>
  <c r="H36"/>
  <c r="E36"/>
  <c r="N34"/>
  <c r="K34"/>
  <c r="H34"/>
  <c r="E34"/>
  <c r="N33"/>
  <c r="K33"/>
  <c r="H33"/>
  <c r="E33"/>
  <c r="N32"/>
  <c r="K32"/>
  <c r="H32"/>
  <c r="E32"/>
  <c r="N31"/>
  <c r="K31"/>
  <c r="H31"/>
  <c r="E31"/>
  <c r="K30"/>
  <c r="H30"/>
  <c r="E30"/>
  <c r="N29"/>
  <c r="K29"/>
  <c r="H29"/>
  <c r="E29"/>
  <c r="N28"/>
  <c r="K28"/>
  <c r="H28"/>
  <c r="E28"/>
  <c r="N27"/>
  <c r="K27"/>
  <c r="H27"/>
  <c r="E27"/>
  <c r="N25"/>
  <c r="K25"/>
  <c r="H25"/>
  <c r="E25"/>
  <c r="N24"/>
  <c r="K24"/>
  <c r="H24"/>
  <c r="E24"/>
  <c r="N23"/>
  <c r="K23"/>
  <c r="H23"/>
  <c r="E23"/>
  <c r="N22"/>
  <c r="K22"/>
  <c r="H22"/>
  <c r="E22"/>
  <c r="N21"/>
  <c r="K21"/>
  <c r="H21"/>
  <c r="E21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M13"/>
  <c r="L13"/>
  <c r="J13"/>
  <c r="I13"/>
  <c r="G13"/>
  <c r="F13"/>
  <c r="C13"/>
  <c r="H11"/>
  <c r="N11"/>
  <c r="E12"/>
  <c r="H12"/>
  <c r="K12"/>
  <c r="N12"/>
  <c r="N10"/>
  <c r="N9"/>
  <c r="N8"/>
  <c r="N7"/>
  <c r="N6"/>
  <c r="N5"/>
  <c r="N3"/>
  <c r="K10"/>
  <c r="K9"/>
  <c r="K8"/>
  <c r="K7"/>
  <c r="K6"/>
  <c r="K5"/>
  <c r="K3"/>
  <c r="H10"/>
  <c r="H9"/>
  <c r="H8"/>
  <c r="H7"/>
  <c r="H6"/>
  <c r="H5"/>
  <c r="O5" s="1"/>
  <c r="H3"/>
  <c r="O3" s="1"/>
  <c r="E10"/>
  <c r="E9"/>
  <c r="E8"/>
  <c r="E7"/>
  <c r="O7" s="1"/>
  <c r="E6"/>
  <c r="E15" i="3"/>
  <c r="E14"/>
  <c r="E6"/>
  <c r="E48" i="2"/>
  <c r="E47"/>
  <c r="E46"/>
  <c r="E32"/>
  <c r="E38"/>
  <c r="E11"/>
  <c r="E10"/>
  <c r="E34"/>
  <c r="E33"/>
  <c r="E31"/>
  <c r="E30"/>
  <c r="E29"/>
  <c r="E52"/>
  <c r="E51"/>
  <c r="E50"/>
  <c r="E49"/>
  <c r="E45"/>
  <c r="E44"/>
  <c r="E43"/>
  <c r="E37"/>
  <c r="E36"/>
  <c r="E35"/>
  <c r="E42"/>
  <c r="E41"/>
  <c r="E13" i="3"/>
  <c r="E12"/>
  <c r="E11"/>
  <c r="E10"/>
  <c r="E9"/>
  <c r="E7"/>
  <c r="E5"/>
  <c r="E4"/>
  <c r="E3"/>
  <c r="E6" i="2"/>
  <c r="E7"/>
  <c r="E8"/>
  <c r="E9"/>
  <c r="E12"/>
  <c r="E13"/>
  <c r="E14"/>
  <c r="E5"/>
  <c r="O9" i="5" l="1"/>
  <c r="O17"/>
  <c r="O19"/>
  <c r="O21"/>
  <c r="O22"/>
  <c r="O23"/>
  <c r="O27"/>
  <c r="O30"/>
  <c r="K22" i="6"/>
  <c r="O6" i="5"/>
  <c r="O10"/>
  <c r="O8"/>
  <c r="O32"/>
  <c r="O36"/>
  <c r="O41"/>
  <c r="O42"/>
  <c r="O51"/>
  <c r="O53"/>
  <c r="O54"/>
  <c r="O56"/>
  <c r="O57"/>
  <c r="O58"/>
  <c r="E22" i="6"/>
  <c r="N22" s="1"/>
  <c r="O59" i="5"/>
  <c r="O55"/>
  <c r="O52"/>
  <c r="O49"/>
  <c r="O48"/>
  <c r="O47"/>
  <c r="O44"/>
  <c r="O43"/>
  <c r="O40"/>
  <c r="O39"/>
  <c r="O38"/>
  <c r="O37"/>
  <c r="O34"/>
  <c r="M61"/>
  <c r="O33"/>
  <c r="N60"/>
  <c r="G61"/>
  <c r="O31"/>
  <c r="O29"/>
  <c r="O28"/>
  <c r="O20"/>
  <c r="L61"/>
  <c r="K60"/>
  <c r="O18"/>
  <c r="F61"/>
  <c r="O16"/>
  <c r="C61"/>
  <c r="O11"/>
  <c r="D13"/>
  <c r="D61" s="1"/>
  <c r="G57" i="6"/>
  <c r="G58" s="1"/>
  <c r="E26" i="2"/>
  <c r="E60" i="5"/>
  <c r="O45"/>
  <c r="I61"/>
  <c r="O46"/>
  <c r="J61"/>
  <c r="N20" i="6"/>
  <c r="N21"/>
  <c r="H60" i="5"/>
  <c r="O24"/>
  <c r="O25"/>
  <c r="O12"/>
  <c r="E13"/>
  <c r="H13"/>
  <c r="N13"/>
  <c r="K13"/>
  <c r="E53" i="2"/>
  <c r="E15"/>
  <c r="K61" i="5" l="1"/>
  <c r="H61"/>
  <c r="E61"/>
  <c r="O60"/>
  <c r="E55" i="2"/>
  <c r="F52" s="1"/>
  <c r="N61" i="5"/>
  <c r="O13"/>
  <c r="O61" l="1"/>
  <c r="N34" i="6"/>
  <c r="N33"/>
  <c r="N26"/>
  <c r="F51" i="2"/>
  <c r="F47"/>
  <c r="F43"/>
  <c r="F37"/>
  <c r="F44"/>
  <c r="F50"/>
  <c r="F46"/>
  <c r="F42"/>
  <c r="F36"/>
  <c r="F38"/>
  <c r="F49"/>
  <c r="F45"/>
  <c r="F41"/>
  <c r="F48"/>
  <c r="F29"/>
  <c r="F35"/>
  <c r="F31"/>
  <c r="F34"/>
  <c r="F32"/>
  <c r="F33"/>
  <c r="F30"/>
  <c r="F18"/>
  <c r="F25"/>
  <c r="F21"/>
  <c r="F20"/>
  <c r="F23"/>
  <c r="F19"/>
  <c r="F22"/>
  <c r="F24"/>
  <c r="F12"/>
  <c r="F8"/>
  <c r="F11"/>
  <c r="F14"/>
  <c r="F10"/>
  <c r="F6"/>
  <c r="F13"/>
  <c r="F9"/>
  <c r="F7"/>
  <c r="F5"/>
  <c r="N44" i="6" l="1"/>
  <c r="N45"/>
  <c r="N28"/>
  <c r="N27"/>
  <c r="N46" l="1"/>
  <c r="N56"/>
  <c r="N38"/>
  <c r="N57" l="1"/>
  <c r="N58"/>
  <c r="N40"/>
  <c r="N39"/>
  <c r="N52" l="1"/>
  <c r="N50"/>
  <c r="N51" l="1"/>
  <c r="B15"/>
  <c r="C15"/>
  <c r="D15"/>
  <c r="E15"/>
  <c r="F15"/>
  <c r="G15"/>
  <c r="H15"/>
  <c r="I15"/>
  <c r="J15"/>
  <c r="K15"/>
  <c r="L15"/>
  <c r="M15"/>
  <c r="B14" l="1"/>
  <c r="J14"/>
  <c r="J16" s="1"/>
  <c r="H14"/>
  <c r="H16" s="1"/>
  <c r="E3"/>
  <c r="C14"/>
  <c r="C16" s="1"/>
  <c r="D14"/>
  <c r="D16" s="1"/>
  <c r="E14"/>
  <c r="E16" s="1"/>
  <c r="F14"/>
  <c r="F16" s="1"/>
  <c r="G14"/>
  <c r="G16" s="1"/>
  <c r="I14"/>
  <c r="I16" s="1"/>
  <c r="K14"/>
  <c r="K16" s="1"/>
  <c r="L14"/>
  <c r="L16" s="1"/>
  <c r="M14"/>
  <c r="M16" s="1"/>
  <c r="N15"/>
  <c r="B16" l="1"/>
  <c r="N16" s="1"/>
  <c r="I4" s="1"/>
  <c r="N14"/>
  <c r="I3" s="1"/>
  <c r="D16" i="3" s="1"/>
  <c r="E16" s="1"/>
  <c r="F16" l="1"/>
  <c r="E18"/>
  <c r="F18" l="1"/>
  <c r="F15"/>
  <c r="F9"/>
  <c r="F12"/>
  <c r="F10"/>
  <c r="F17"/>
  <c r="F3"/>
  <c r="F6"/>
  <c r="F5"/>
  <c r="F13"/>
  <c r="F11"/>
  <c r="F14"/>
  <c r="F7"/>
  <c r="F4"/>
</calcChain>
</file>

<file path=xl/sharedStrings.xml><?xml version="1.0" encoding="utf-8"?>
<sst xmlns="http://schemas.openxmlformats.org/spreadsheetml/2006/main" count="270" uniqueCount="176">
  <si>
    <t>Name of Startup</t>
  </si>
  <si>
    <t>Name of Founder</t>
  </si>
  <si>
    <t>Mobile Number</t>
  </si>
  <si>
    <t>Email Id</t>
  </si>
  <si>
    <t>Date of Incorporation</t>
  </si>
  <si>
    <t>Date of Starting Operations</t>
  </si>
  <si>
    <t>Name of Co Founder</t>
  </si>
  <si>
    <t>No of full time Employees</t>
  </si>
  <si>
    <t>Document Prepared by</t>
  </si>
  <si>
    <t>Website</t>
  </si>
  <si>
    <t>Source of Funding</t>
  </si>
  <si>
    <t>Notes</t>
  </si>
  <si>
    <t>Loans and Advances</t>
  </si>
  <si>
    <t xml:space="preserve">  1. Secured Loan</t>
  </si>
  <si>
    <t xml:space="preserve">  2. Unsecured Loan</t>
  </si>
  <si>
    <t>Owners Fund</t>
  </si>
  <si>
    <t>Other</t>
  </si>
  <si>
    <t>Total</t>
  </si>
  <si>
    <t>Land and Building</t>
  </si>
  <si>
    <t>Future Projections
(in figures - INR)</t>
  </si>
  <si>
    <t>Furniture &amp; Fixtures</t>
  </si>
  <si>
    <t>Current Assets</t>
  </si>
  <si>
    <t>Inventories</t>
  </si>
  <si>
    <t>Licenses</t>
  </si>
  <si>
    <t>Vehicle</t>
  </si>
  <si>
    <t>Other Fixed Assets</t>
  </si>
  <si>
    <t>Cash and Cash Equivalents</t>
  </si>
  <si>
    <t>Investments &amp; Deposits</t>
  </si>
  <si>
    <t>Intangible Assets</t>
  </si>
  <si>
    <t>Plant and Machinery</t>
  </si>
  <si>
    <t>Equipments and Electrical Installations</t>
  </si>
  <si>
    <t>Computure Software</t>
  </si>
  <si>
    <t>Company Website</t>
  </si>
  <si>
    <t>A</t>
  </si>
  <si>
    <t>B</t>
  </si>
  <si>
    <t>Current Investment
(in figures - INR)</t>
  </si>
  <si>
    <t>Receivables</t>
  </si>
  <si>
    <t>Government Grants</t>
  </si>
  <si>
    <t>Borrowings (Friends &amp; Family)</t>
  </si>
  <si>
    <t>Prize Money</t>
  </si>
  <si>
    <t>Prize Money from Competetion</t>
  </si>
  <si>
    <t xml:space="preserve">  4. Creditors </t>
  </si>
  <si>
    <t>Other Sources</t>
  </si>
  <si>
    <t>Prepaid Expenses &amp; Advances</t>
  </si>
  <si>
    <t>Computer Equipments
(Computer, Laptops, Printer etc.)</t>
  </si>
  <si>
    <t>Usage of Funds</t>
  </si>
  <si>
    <t>TOTAL</t>
  </si>
  <si>
    <t>Non Current Assets</t>
  </si>
  <si>
    <t>Bank Balance</t>
  </si>
  <si>
    <t xml:space="preserve">  6. Other Liablities</t>
  </si>
  <si>
    <t xml:space="preserve">  3. Bank Overdraft</t>
  </si>
  <si>
    <t xml:space="preserve">  5. Private Debts</t>
  </si>
  <si>
    <t>Other Current Asset</t>
  </si>
  <si>
    <t>Operating Expenditure</t>
  </si>
  <si>
    <t>Rent</t>
  </si>
  <si>
    <t>Electricity Charges</t>
  </si>
  <si>
    <t>Taxes</t>
  </si>
  <si>
    <t>Pre Incoporation Expenditure</t>
  </si>
  <si>
    <t>Transportation cost</t>
  </si>
  <si>
    <t xml:space="preserve">Marketing &amp; Advertisement </t>
  </si>
  <si>
    <t>Travelling Expenditure</t>
  </si>
  <si>
    <t>Percentage</t>
  </si>
  <si>
    <t>Insurance</t>
  </si>
  <si>
    <t>Repair &amp; Maintenance</t>
  </si>
  <si>
    <t>Legal and Professional Services</t>
  </si>
  <si>
    <t>Cost of Raw Materials</t>
  </si>
  <si>
    <t>Manufacturing Expenses</t>
  </si>
  <si>
    <t>Investors Fund</t>
  </si>
  <si>
    <t>Packaging</t>
  </si>
  <si>
    <t>Stationery</t>
  </si>
  <si>
    <t>Telephone</t>
  </si>
  <si>
    <t>Total Infusion of Funds</t>
  </si>
  <si>
    <t>Testing and Certification</t>
  </si>
  <si>
    <t>Salary &amp; Emoluments</t>
  </si>
  <si>
    <t>Cost of Wages</t>
  </si>
  <si>
    <t>Overheads</t>
  </si>
  <si>
    <t>Interest &amp; Charges</t>
  </si>
  <si>
    <t>Commission</t>
  </si>
  <si>
    <t>C</t>
  </si>
  <si>
    <t>Begining Balance</t>
  </si>
  <si>
    <t>Jan</t>
  </si>
  <si>
    <t>Feb</t>
  </si>
  <si>
    <t>Mar</t>
  </si>
  <si>
    <t>Apr</t>
  </si>
  <si>
    <t>May</t>
  </si>
  <si>
    <t>June</t>
  </si>
  <si>
    <t xml:space="preserve">July </t>
  </si>
  <si>
    <t>Aug</t>
  </si>
  <si>
    <t>Sep</t>
  </si>
  <si>
    <t>Oct</t>
  </si>
  <si>
    <t>Nov</t>
  </si>
  <si>
    <t xml:space="preserve">Dec </t>
  </si>
  <si>
    <t>Cash Inflow</t>
  </si>
  <si>
    <t>Income from Sales</t>
  </si>
  <si>
    <t>Own funds</t>
  </si>
  <si>
    <t>Investers Funds</t>
  </si>
  <si>
    <t>External Borrowing</t>
  </si>
  <si>
    <t>Loans &amp; Advances</t>
  </si>
  <si>
    <t>Cash Outflow</t>
  </si>
  <si>
    <t>Fund Requirements</t>
  </si>
  <si>
    <t>Income from Revenues</t>
  </si>
  <si>
    <t>Total Fund Infusing</t>
  </si>
  <si>
    <t>Current Investments
(in figures - INR)</t>
  </si>
  <si>
    <t>Investment Requested</t>
  </si>
  <si>
    <t>Cash Flow Statement</t>
  </si>
  <si>
    <t>Training &amp; Development</t>
  </si>
  <si>
    <t>Participation in Events</t>
  </si>
  <si>
    <t>Units</t>
  </si>
  <si>
    <t>COGS Per Unit</t>
  </si>
  <si>
    <t>Margin Per Unit</t>
  </si>
  <si>
    <t>Name of Product</t>
  </si>
  <si>
    <t>Product Description</t>
  </si>
  <si>
    <t>Total CoGs</t>
  </si>
  <si>
    <t>Total Margin</t>
  </si>
  <si>
    <t>Total Sales</t>
  </si>
  <si>
    <t>Units Sold</t>
  </si>
  <si>
    <t>Sector of Operation</t>
  </si>
  <si>
    <t>Employment Creation</t>
  </si>
  <si>
    <t>Average Salary per Employee</t>
  </si>
  <si>
    <t>Male Employees</t>
  </si>
  <si>
    <t>Female Employees</t>
  </si>
  <si>
    <t>Total No of Employees</t>
  </si>
  <si>
    <t>Details of Employment Generation</t>
  </si>
  <si>
    <t>Total Cost of Employees</t>
  </si>
  <si>
    <t>Details of Sales Forecasting</t>
  </si>
  <si>
    <t>Details of Source of Funding</t>
  </si>
  <si>
    <t>Nos</t>
  </si>
  <si>
    <t>Price 
Per Unit</t>
  </si>
  <si>
    <t>Gross Margins</t>
  </si>
  <si>
    <t xml:space="preserve">     I hereby declare that all the information submitted in this document is correctly complied and the facts presented are true to the best of my Knowledge and belief and I understand that I</t>
  </si>
  <si>
    <t xml:space="preserve">     subject myself for legal prosecution in the event that the above facts are found to be false.</t>
  </si>
  <si>
    <t xml:space="preserve">     I understand that failure to comply with the above declaration will result in revocation of exemption with retrospective effect. </t>
  </si>
  <si>
    <t xml:space="preserve">     Declaration</t>
  </si>
  <si>
    <t>Instructions</t>
  </si>
  <si>
    <t>All applicable fileds are required to be filled by a Startups</t>
  </si>
  <si>
    <t>Incomplete applicatoins shall be subjected to rejection of application</t>
  </si>
  <si>
    <t>Startups who are already into operations are required to submit data</t>
  </si>
  <si>
    <t>for immediately preceeding and succeeding six months</t>
  </si>
  <si>
    <t>Newly incorporated startups are required to financial projection for</t>
  </si>
  <si>
    <t>next six months</t>
  </si>
  <si>
    <t xml:space="preserve">Performance of all startups will be monitered based on the data </t>
  </si>
  <si>
    <t>submitted</t>
  </si>
  <si>
    <t>If any discrepancies are found in the data submitted by startups</t>
  </si>
  <si>
    <t>then legal action shall be taken against them.</t>
  </si>
  <si>
    <t>Intangible Assets 
(Patent, Trademark, Design)</t>
  </si>
  <si>
    <t>Application of Funds</t>
  </si>
  <si>
    <t>M/s Ishaanya Ventures</t>
  </si>
  <si>
    <t>Daizy Jain</t>
  </si>
  <si>
    <t>Suckmal Kumar Jain</t>
  </si>
  <si>
    <t>Furniture</t>
  </si>
  <si>
    <t>anandita.rawat@dreamzcraft.net</t>
  </si>
  <si>
    <t>Anandita Rawat</t>
  </si>
  <si>
    <t xml:space="preserve">     Name : Anandita Rawat</t>
  </si>
  <si>
    <t xml:space="preserve">     Place : Dehradun</t>
  </si>
  <si>
    <t xml:space="preserve">     Date of Submission: 14-06-2022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</si>
  <si>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</si>
  <si>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</si>
  <si>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</si>
  <si>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</si>
  <si>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</si>
  <si>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</si>
  <si>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</si>
  <si>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</si>
  <si>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</si>
  <si>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</si>
  <si>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</si>
  <si>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</si>
  <si>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Tables</t>
  </si>
  <si>
    <t>Chairs</t>
  </si>
  <si>
    <t>Book's Shelf</t>
  </si>
  <si>
    <t>Almirah</t>
  </si>
  <si>
    <t>Podium</t>
  </si>
  <si>
    <t>Cabinets</t>
  </si>
  <si>
    <t>Bench and Table set</t>
  </si>
  <si>
    <t>.</t>
  </si>
  <si>
    <t xml:space="preserve">  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</si>
</sst>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[$₹-4009]\ #,##0.00"/>
    <numFmt numFmtId="166" formatCode="0.0%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Arial"/>
      <family val="2"/>
    </font>
    <font>
      <b/>
      <sz val="12"/>
      <color theme="1"/>
      <name val="Georgia"/>
      <family val="1"/>
    </font>
    <font>
      <b/>
      <sz val="14"/>
      <color theme="1"/>
      <name val="Georgia"/>
      <family val="1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6"/>
      <color theme="1"/>
      <name val="Georgia"/>
      <family val="1"/>
    </font>
    <font>
      <sz val="11"/>
      <color theme="1"/>
      <name val="Georgia"/>
      <family val="1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Georgia"/>
      <family val="1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Georgia"/>
      <family val="1"/>
    </font>
    <font>
      <sz val="18"/>
      <color theme="1"/>
      <name val="Calibri"/>
      <family val="2"/>
      <scheme val="minor"/>
    </font>
    <font>
      <sz val="18"/>
      <color indexed="8"/>
      <name val="Arial"/>
      <family val="2"/>
    </font>
    <font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35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4" xfId="0" applyFill="1" applyBorder="1"/>
    <xf numFmtId="0" fontId="1" fillId="3" borderId="0" xfId="0" applyFont="1" applyFill="1" applyAlignment="1">
      <alignment vertic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0" fillId="6" borderId="0" xfId="0" applyFill="1" applyBorder="1"/>
    <xf numFmtId="165" fontId="3" fillId="3" borderId="8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20" xfId="0" applyFill="1" applyBorder="1"/>
    <xf numFmtId="0" fontId="0" fillId="3" borderId="19" xfId="0" applyFill="1" applyBorder="1"/>
    <xf numFmtId="0" fontId="0" fillId="3" borderId="12" xfId="0" applyFill="1" applyBorder="1"/>
    <xf numFmtId="0" fontId="3" fillId="3" borderId="21" xfId="0" applyFont="1" applyFill="1" applyBorder="1"/>
    <xf numFmtId="0" fontId="0" fillId="3" borderId="9" xfId="0" applyFill="1" applyBorder="1"/>
    <xf numFmtId="165" fontId="3" fillId="3" borderId="33" xfId="0" applyNumberFormat="1" applyFont="1" applyFill="1" applyBorder="1" applyAlignment="1">
      <alignment horizontal="right"/>
    </xf>
    <xf numFmtId="0" fontId="3" fillId="3" borderId="37" xfId="0" applyFont="1" applyFill="1" applyBorder="1"/>
    <xf numFmtId="0" fontId="3" fillId="3" borderId="38" xfId="0" applyFont="1" applyFill="1" applyBorder="1"/>
    <xf numFmtId="0" fontId="0" fillId="3" borderId="38" xfId="0" applyFill="1" applyBorder="1"/>
    <xf numFmtId="0" fontId="3" fillId="3" borderId="39" xfId="0" applyFont="1" applyFill="1" applyBorder="1"/>
    <xf numFmtId="0" fontId="3" fillId="3" borderId="24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3" fillId="3" borderId="23" xfId="0" applyNumberFormat="1" applyFont="1" applyFill="1" applyBorder="1" applyAlignment="1">
      <alignment horizontal="right"/>
    </xf>
    <xf numFmtId="165" fontId="3" fillId="3" borderId="21" xfId="0" applyNumberFormat="1" applyFont="1" applyFill="1" applyBorder="1" applyAlignment="1">
      <alignment horizontal="right"/>
    </xf>
    <xf numFmtId="165" fontId="3" fillId="3" borderId="6" xfId="0" applyNumberFormat="1" applyFont="1" applyFill="1" applyBorder="1" applyAlignment="1">
      <alignment horizontal="right"/>
    </xf>
    <xf numFmtId="0" fontId="3" fillId="3" borderId="19" xfId="0" applyFont="1" applyFill="1" applyBorder="1"/>
    <xf numFmtId="0" fontId="0" fillId="3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3" fillId="3" borderId="47" xfId="0" applyFont="1" applyFill="1" applyBorder="1"/>
    <xf numFmtId="165" fontId="3" fillId="3" borderId="47" xfId="0" applyNumberFormat="1" applyFont="1" applyFill="1" applyBorder="1" applyAlignment="1">
      <alignment horizontal="right"/>
    </xf>
    <xf numFmtId="0" fontId="6" fillId="3" borderId="33" xfId="0" applyFont="1" applyFill="1" applyBorder="1" applyAlignment="1">
      <alignment horizontal="center" vertical="center"/>
    </xf>
    <xf numFmtId="165" fontId="6" fillId="3" borderId="33" xfId="0" applyNumberFormat="1" applyFont="1" applyFill="1" applyBorder="1" applyAlignment="1">
      <alignment horizontal="center" vertical="center"/>
    </xf>
    <xf numFmtId="165" fontId="3" fillId="3" borderId="30" xfId="0" applyNumberFormat="1" applyFont="1" applyFill="1" applyBorder="1" applyAlignment="1">
      <alignment horizontal="right"/>
    </xf>
    <xf numFmtId="165" fontId="3" fillId="3" borderId="2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165" fontId="6" fillId="3" borderId="25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10" fontId="6" fillId="3" borderId="33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5" fontId="3" fillId="3" borderId="32" xfId="0" applyNumberFormat="1" applyFont="1" applyFill="1" applyBorder="1" applyAlignment="1">
      <alignment horizontal="right"/>
    </xf>
    <xf numFmtId="0" fontId="0" fillId="6" borderId="0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6" xfId="0" applyFill="1" applyBorder="1"/>
    <xf numFmtId="0" fontId="0" fillId="3" borderId="23" xfId="0" applyNumberFormat="1" applyFill="1" applyBorder="1" applyAlignment="1">
      <alignment horizontal="center"/>
    </xf>
    <xf numFmtId="165" fontId="0" fillId="3" borderId="23" xfId="0" applyNumberFormat="1" applyFill="1" applyBorder="1" applyAlignment="1">
      <alignment horizontal="center"/>
    </xf>
    <xf numFmtId="0" fontId="0" fillId="6" borderId="19" xfId="0" applyFill="1" applyBorder="1"/>
    <xf numFmtId="0" fontId="7" fillId="3" borderId="49" xfId="0" applyFont="1" applyFill="1" applyBorder="1" applyAlignment="1" applyProtection="1">
      <alignment horizontal="right" vertical="center"/>
    </xf>
    <xf numFmtId="0" fontId="3" fillId="3" borderId="49" xfId="0" applyFont="1" applyFill="1" applyBorder="1" applyAlignment="1">
      <alignment horizontal="right"/>
    </xf>
    <xf numFmtId="0" fontId="0" fillId="6" borderId="38" xfId="0" applyFill="1" applyBorder="1"/>
    <xf numFmtId="0" fontId="0" fillId="3" borderId="13" xfId="0" applyFill="1" applyBorder="1" applyAlignment="1">
      <alignment horizontal="center"/>
    </xf>
    <xf numFmtId="0" fontId="7" fillId="7" borderId="49" xfId="0" applyFont="1" applyFill="1" applyBorder="1" applyAlignment="1" applyProtection="1">
      <alignment horizontal="right" vertical="center"/>
    </xf>
    <xf numFmtId="165" fontId="0" fillId="7" borderId="1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2" fillId="3" borderId="20" xfId="0" applyFont="1" applyFill="1" applyBorder="1"/>
    <xf numFmtId="0" fontId="3" fillId="3" borderId="2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3" borderId="29" xfId="0" applyFill="1" applyBorder="1" applyAlignment="1">
      <alignment horizontal="center"/>
    </xf>
    <xf numFmtId="0" fontId="10" fillId="6" borderId="20" xfId="0" applyFont="1" applyFill="1" applyBorder="1" applyAlignment="1" applyProtection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11" fillId="3" borderId="0" xfId="0" applyFont="1" applyFill="1"/>
    <xf numFmtId="0" fontId="10" fillId="6" borderId="49" xfId="0" applyFont="1" applyFill="1" applyBorder="1" applyAlignment="1" applyProtection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 wrapText="1"/>
    </xf>
    <xf numFmtId="165" fontId="9" fillId="3" borderId="4" xfId="0" applyNumberFormat="1" applyFont="1" applyFill="1" applyBorder="1"/>
    <xf numFmtId="165" fontId="9" fillId="3" borderId="6" xfId="0" applyNumberFormat="1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Alignment="1">
      <alignment horizontal="center"/>
    </xf>
    <xf numFmtId="14" fontId="0" fillId="3" borderId="4" xfId="0" applyNumberFormat="1" applyFill="1" applyBorder="1"/>
    <xf numFmtId="0" fontId="14" fillId="3" borderId="4" xfId="2" applyFill="1" applyBorder="1"/>
    <xf numFmtId="165" fontId="0" fillId="3" borderId="0" xfId="0" applyNumberFormat="1" applyFill="1"/>
    <xf numFmtId="17" fontId="4" fillId="5" borderId="15" xfId="0" quotePrefix="1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0" fontId="17" fillId="3" borderId="0" xfId="0" applyFont="1" applyFill="1"/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7" fillId="3" borderId="9" xfId="0" applyFont="1" applyFill="1" applyBorder="1"/>
    <xf numFmtId="0" fontId="19" fillId="3" borderId="30" xfId="0" applyFont="1" applyFill="1" applyBorder="1"/>
    <xf numFmtId="165" fontId="19" fillId="3" borderId="27" xfId="0" applyNumberFormat="1" applyFont="1" applyFill="1" applyBorder="1" applyAlignment="1">
      <alignment horizontal="right"/>
    </xf>
    <xf numFmtId="165" fontId="19" fillId="3" borderId="34" xfId="0" applyNumberFormat="1" applyFont="1" applyFill="1" applyBorder="1" applyAlignment="1">
      <alignment horizontal="right"/>
    </xf>
    <xf numFmtId="10" fontId="19" fillId="3" borderId="27" xfId="0" applyNumberFormat="1" applyFont="1" applyFill="1" applyBorder="1" applyAlignment="1"/>
    <xf numFmtId="0" fontId="19" fillId="3" borderId="39" xfId="0" applyFont="1" applyFill="1" applyBorder="1"/>
    <xf numFmtId="0" fontId="17" fillId="3" borderId="20" xfId="0" applyFont="1" applyFill="1" applyBorder="1"/>
    <xf numFmtId="0" fontId="19" fillId="3" borderId="21" xfId="0" applyFont="1" applyFill="1" applyBorder="1"/>
    <xf numFmtId="165" fontId="19" fillId="3" borderId="28" xfId="0" applyNumberFormat="1" applyFont="1" applyFill="1" applyBorder="1" applyAlignment="1">
      <alignment horizontal="right"/>
    </xf>
    <xf numFmtId="165" fontId="19" fillId="3" borderId="35" xfId="0" applyNumberFormat="1" applyFont="1" applyFill="1" applyBorder="1" applyAlignment="1">
      <alignment horizontal="right"/>
    </xf>
    <xf numFmtId="10" fontId="19" fillId="3" borderId="28" xfId="0" applyNumberFormat="1" applyFont="1" applyFill="1" applyBorder="1" applyAlignment="1"/>
    <xf numFmtId="0" fontId="19" fillId="3" borderId="38" xfId="0" applyFont="1" applyFill="1" applyBorder="1"/>
    <xf numFmtId="0" fontId="19" fillId="3" borderId="21" xfId="0" applyFont="1" applyFill="1" applyBorder="1" applyAlignment="1">
      <alignment wrapText="1"/>
    </xf>
    <xf numFmtId="166" fontId="17" fillId="3" borderId="0" xfId="0" applyNumberFormat="1" applyFont="1" applyFill="1"/>
    <xf numFmtId="0" fontId="17" fillId="3" borderId="12" xfId="0" applyFont="1" applyFill="1" applyBorder="1"/>
    <xf numFmtId="0" fontId="19" fillId="3" borderId="25" xfId="0" applyFont="1" applyFill="1" applyBorder="1"/>
    <xf numFmtId="165" fontId="19" fillId="3" borderId="29" xfId="0" applyNumberFormat="1" applyFont="1" applyFill="1" applyBorder="1" applyAlignment="1">
      <alignment horizontal="right"/>
    </xf>
    <xf numFmtId="165" fontId="19" fillId="3" borderId="36" xfId="0" applyNumberFormat="1" applyFont="1" applyFill="1" applyBorder="1" applyAlignment="1">
      <alignment horizontal="right"/>
    </xf>
    <xf numFmtId="10" fontId="19" fillId="3" borderId="29" xfId="0" applyNumberFormat="1" applyFont="1" applyFill="1" applyBorder="1" applyAlignment="1"/>
    <xf numFmtId="0" fontId="19" fillId="3" borderId="26" xfId="0" applyFont="1" applyFill="1" applyBorder="1"/>
    <xf numFmtId="0" fontId="20" fillId="3" borderId="2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165" fontId="18" fillId="3" borderId="0" xfId="0" applyNumberFormat="1" applyFont="1" applyFill="1" applyBorder="1" applyAlignment="1">
      <alignment horizontal="right" vertical="center"/>
    </xf>
    <xf numFmtId="165" fontId="18" fillId="3" borderId="0" xfId="0" applyNumberFormat="1" applyFont="1" applyFill="1" applyBorder="1" applyAlignment="1">
      <alignment vertical="center"/>
    </xf>
    <xf numFmtId="0" fontId="18" fillId="3" borderId="19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9" fillId="3" borderId="27" xfId="0" applyFont="1" applyFill="1" applyBorder="1"/>
    <xf numFmtId="0" fontId="19" fillId="3" borderId="37" xfId="0" applyFont="1" applyFill="1" applyBorder="1"/>
    <xf numFmtId="0" fontId="19" fillId="3" borderId="28" xfId="0" applyFont="1" applyFill="1" applyBorder="1"/>
    <xf numFmtId="0" fontId="17" fillId="3" borderId="38" xfId="0" applyFont="1" applyFill="1" applyBorder="1"/>
    <xf numFmtId="165" fontId="17" fillId="3" borderId="0" xfId="0" applyNumberFormat="1" applyFont="1" applyFill="1"/>
    <xf numFmtId="0" fontId="19" fillId="3" borderId="29" xfId="0" applyFont="1" applyFill="1" applyBorder="1"/>
    <xf numFmtId="165" fontId="19" fillId="3" borderId="13" xfId="0" applyNumberFormat="1" applyFont="1" applyFill="1" applyBorder="1" applyAlignment="1">
      <alignment horizontal="right"/>
    </xf>
    <xf numFmtId="0" fontId="17" fillId="3" borderId="26" xfId="0" applyFont="1" applyFill="1" applyBorder="1"/>
    <xf numFmtId="0" fontId="17" fillId="3" borderId="0" xfId="0" applyFont="1" applyFill="1" applyBorder="1"/>
    <xf numFmtId="0" fontId="17" fillId="3" borderId="19" xfId="0" applyFont="1" applyFill="1" applyBorder="1"/>
    <xf numFmtId="0" fontId="17" fillId="3" borderId="40" xfId="0" applyFont="1" applyFill="1" applyBorder="1"/>
    <xf numFmtId="10" fontId="19" fillId="3" borderId="40" xfId="0" applyNumberFormat="1" applyFont="1" applyFill="1" applyBorder="1" applyAlignment="1"/>
    <xf numFmtId="0" fontId="17" fillId="3" borderId="41" xfId="0" applyFont="1" applyFill="1" applyBorder="1"/>
    <xf numFmtId="165" fontId="18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/>
    <xf numFmtId="0" fontId="17" fillId="3" borderId="42" xfId="0" applyFont="1" applyFill="1" applyBorder="1"/>
    <xf numFmtId="0" fontId="18" fillId="3" borderId="13" xfId="0" applyFont="1" applyFill="1" applyBorder="1" applyAlignment="1">
      <alignment horizontal="center" vertical="center"/>
    </xf>
    <xf numFmtId="0" fontId="17" fillId="3" borderId="13" xfId="0" applyFont="1" applyFill="1" applyBorder="1"/>
    <xf numFmtId="165" fontId="18" fillId="3" borderId="13" xfId="0" applyNumberFormat="1" applyFont="1" applyFill="1" applyBorder="1" applyAlignment="1">
      <alignment horizontal="center" vertical="center"/>
    </xf>
    <xf numFmtId="0" fontId="19" fillId="3" borderId="13" xfId="0" applyFont="1" applyFill="1" applyBorder="1" applyAlignment="1"/>
    <xf numFmtId="0" fontId="17" fillId="3" borderId="14" xfId="0" applyFont="1" applyFill="1" applyBorder="1"/>
    <xf numFmtId="0" fontId="19" fillId="3" borderId="0" xfId="0" applyFont="1" applyFill="1" applyAlignment="1"/>
    <xf numFmtId="0" fontId="21" fillId="3" borderId="0" xfId="0" applyFont="1" applyFill="1"/>
    <xf numFmtId="0" fontId="8" fillId="3" borderId="9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17" fontId="8" fillId="3" borderId="45" xfId="0" applyNumberFormat="1" applyFont="1" applyFill="1" applyBorder="1" applyAlignment="1">
      <alignment horizontal="center"/>
    </xf>
    <xf numFmtId="17" fontId="8" fillId="3" borderId="46" xfId="0" applyNumberFormat="1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43" xfId="0" applyFont="1" applyFill="1" applyBorder="1"/>
    <xf numFmtId="165" fontId="22" fillId="3" borderId="43" xfId="0" applyNumberFormat="1" applyFont="1" applyFill="1" applyBorder="1" applyAlignment="1">
      <alignment horizontal="right"/>
    </xf>
    <xf numFmtId="165" fontId="22" fillId="3" borderId="44" xfId="0" applyNumberFormat="1" applyFont="1" applyFill="1" applyBorder="1" applyAlignment="1">
      <alignment horizontal="right"/>
    </xf>
    <xf numFmtId="165" fontId="22" fillId="3" borderId="38" xfId="0" applyNumberFormat="1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48" xfId="0" applyFont="1" applyFill="1" applyBorder="1"/>
    <xf numFmtId="165" fontId="22" fillId="3" borderId="10" xfId="0" applyNumberFormat="1" applyFont="1" applyFill="1" applyBorder="1" applyAlignment="1">
      <alignment horizontal="right"/>
    </xf>
    <xf numFmtId="165" fontId="22" fillId="3" borderId="11" xfId="0" applyNumberFormat="1" applyFont="1" applyFill="1" applyBorder="1" applyAlignment="1">
      <alignment horizontal="right"/>
    </xf>
    <xf numFmtId="0" fontId="22" fillId="3" borderId="38" xfId="0" applyFont="1" applyFill="1" applyBorder="1"/>
    <xf numFmtId="0" fontId="23" fillId="3" borderId="49" xfId="0" applyFont="1" applyFill="1" applyBorder="1" applyAlignment="1">
      <alignment horizontal="left" indent="3"/>
    </xf>
    <xf numFmtId="165" fontId="22" fillId="3" borderId="1" xfId="0" applyNumberFormat="1" applyFont="1" applyFill="1" applyBorder="1" applyAlignment="1">
      <alignment horizontal="right"/>
    </xf>
    <xf numFmtId="165" fontId="22" fillId="3" borderId="23" xfId="0" applyNumberFormat="1" applyFont="1" applyFill="1" applyBorder="1" applyAlignment="1">
      <alignment horizontal="right"/>
    </xf>
    <xf numFmtId="0" fontId="24" fillId="3" borderId="51" xfId="0" applyFont="1" applyFill="1" applyBorder="1" applyAlignment="1">
      <alignment horizontal="center" vertical="center"/>
    </xf>
    <xf numFmtId="165" fontId="25" fillId="3" borderId="52" xfId="0" applyNumberFormat="1" applyFont="1" applyFill="1" applyBorder="1" applyAlignment="1">
      <alignment horizontal="center" vertical="center"/>
    </xf>
    <xf numFmtId="165" fontId="25" fillId="3" borderId="53" xfId="0" applyNumberFormat="1" applyFont="1" applyFill="1" applyBorder="1" applyAlignment="1">
      <alignment horizontal="center" vertical="center"/>
    </xf>
    <xf numFmtId="165" fontId="25" fillId="3" borderId="55" xfId="0" applyNumberFormat="1" applyFont="1" applyFill="1" applyBorder="1" applyAlignment="1">
      <alignment horizontal="center" vertical="center"/>
    </xf>
    <xf numFmtId="0" fontId="8" fillId="3" borderId="49" xfId="0" applyFont="1" applyFill="1" applyBorder="1"/>
    <xf numFmtId="0" fontId="21" fillId="3" borderId="0" xfId="0" applyFont="1" applyFill="1" applyBorder="1"/>
    <xf numFmtId="0" fontId="21" fillId="3" borderId="19" xfId="0" applyFont="1" applyFill="1" applyBorder="1"/>
    <xf numFmtId="0" fontId="22" fillId="3" borderId="19" xfId="0" applyFont="1" applyFill="1" applyBorder="1"/>
    <xf numFmtId="0" fontId="24" fillId="3" borderId="49" xfId="0" applyFont="1" applyFill="1" applyBorder="1" applyAlignment="1">
      <alignment horizontal="left" vertical="center" indent="3"/>
    </xf>
    <xf numFmtId="0" fontId="23" fillId="3" borderId="49" xfId="0" applyFont="1" applyFill="1" applyBorder="1" applyAlignment="1">
      <alignment horizontal="left" indent="6"/>
    </xf>
    <xf numFmtId="0" fontId="23" fillId="3" borderId="49" xfId="0" applyFont="1" applyFill="1" applyBorder="1" applyAlignment="1">
      <alignment horizontal="left" wrapText="1" indent="6"/>
    </xf>
    <xf numFmtId="0" fontId="24" fillId="3" borderId="54" xfId="0" applyFont="1" applyFill="1" applyBorder="1" applyAlignment="1">
      <alignment horizontal="left" vertical="center" indent="3"/>
    </xf>
    <xf numFmtId="165" fontId="22" fillId="3" borderId="0" xfId="0" applyNumberFormat="1" applyFont="1" applyFill="1" applyBorder="1" applyAlignment="1">
      <alignment horizontal="right"/>
    </xf>
    <xf numFmtId="165" fontId="22" fillId="3" borderId="19" xfId="0" applyNumberFormat="1" applyFont="1" applyFill="1" applyBorder="1" applyAlignment="1">
      <alignment horizontal="right"/>
    </xf>
    <xf numFmtId="165" fontId="22" fillId="3" borderId="38" xfId="0" applyNumberFormat="1" applyFont="1" applyFill="1" applyBorder="1" applyAlignment="1">
      <alignment horizontal="right"/>
    </xf>
    <xf numFmtId="0" fontId="24" fillId="3" borderId="35" xfId="0" applyFont="1" applyFill="1" applyBorder="1" applyAlignment="1">
      <alignment horizontal="left" vertical="center" indent="3"/>
    </xf>
    <xf numFmtId="165" fontId="22" fillId="3" borderId="21" xfId="0" applyNumberFormat="1" applyFont="1" applyFill="1" applyBorder="1" applyAlignment="1">
      <alignment horizontal="right"/>
    </xf>
    <xf numFmtId="165" fontId="22" fillId="3" borderId="6" xfId="0" applyNumberFormat="1" applyFont="1" applyFill="1" applyBorder="1" applyAlignment="1">
      <alignment horizontal="right"/>
    </xf>
    <xf numFmtId="0" fontId="24" fillId="3" borderId="4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165" fontId="26" fillId="3" borderId="13" xfId="0" applyNumberFormat="1" applyFont="1" applyFill="1" applyBorder="1" applyAlignment="1">
      <alignment horizontal="center" vertical="center"/>
    </xf>
    <xf numFmtId="165" fontId="26" fillId="3" borderId="14" xfId="0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27" fillId="5" borderId="57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0" fontId="29" fillId="3" borderId="56" xfId="0" applyFont="1" applyFill="1" applyBorder="1" applyAlignment="1" applyProtection="1">
      <alignment horizontal="left" vertical="center"/>
    </xf>
    <xf numFmtId="0" fontId="28" fillId="3" borderId="15" xfId="0" applyNumberFormat="1" applyFont="1" applyFill="1" applyBorder="1" applyAlignment="1">
      <alignment horizontal="center"/>
    </xf>
    <xf numFmtId="0" fontId="28" fillId="3" borderId="22" xfId="0" applyNumberFormat="1" applyFont="1" applyFill="1" applyBorder="1" applyAlignment="1">
      <alignment horizontal="center"/>
    </xf>
    <xf numFmtId="0" fontId="29" fillId="3" borderId="49" xfId="0" applyFont="1" applyFill="1" applyBorder="1" applyAlignment="1" applyProtection="1">
      <alignment horizontal="left" vertical="center"/>
    </xf>
    <xf numFmtId="0" fontId="28" fillId="3" borderId="1" xfId="0" applyNumberFormat="1" applyFont="1" applyFill="1" applyBorder="1" applyAlignment="1">
      <alignment horizontal="center"/>
    </xf>
    <xf numFmtId="0" fontId="28" fillId="3" borderId="23" xfId="0" applyNumberFormat="1" applyFont="1" applyFill="1" applyBorder="1" applyAlignment="1">
      <alignment horizontal="center"/>
    </xf>
    <xf numFmtId="0" fontId="29" fillId="3" borderId="20" xfId="0" applyFont="1" applyFill="1" applyBorder="1" applyAlignment="1" applyProtection="1">
      <alignment horizontal="left" vertical="center"/>
    </xf>
    <xf numFmtId="165" fontId="28" fillId="3" borderId="0" xfId="0" applyNumberFormat="1" applyFont="1" applyFill="1" applyBorder="1" applyAlignment="1">
      <alignment horizontal="center"/>
    </xf>
    <xf numFmtId="165" fontId="28" fillId="3" borderId="19" xfId="0" applyNumberFormat="1" applyFont="1" applyFill="1" applyBorder="1" applyAlignment="1">
      <alignment horizontal="center"/>
    </xf>
    <xf numFmtId="0" fontId="30" fillId="3" borderId="49" xfId="0" applyFont="1" applyFill="1" applyBorder="1" applyAlignment="1">
      <alignment horizontal="left"/>
    </xf>
    <xf numFmtId="165" fontId="28" fillId="3" borderId="1" xfId="0" applyNumberFormat="1" applyFont="1" applyFill="1" applyBorder="1" applyAlignment="1">
      <alignment horizontal="center"/>
    </xf>
    <xf numFmtId="165" fontId="28" fillId="3" borderId="23" xfId="0" applyNumberFormat="1" applyFont="1" applyFill="1" applyBorder="1" applyAlignment="1">
      <alignment horizontal="center"/>
    </xf>
    <xf numFmtId="0" fontId="30" fillId="3" borderId="50" xfId="0" applyFont="1" applyFill="1" applyBorder="1" applyAlignment="1">
      <alignment horizontal="left"/>
    </xf>
    <xf numFmtId="165" fontId="28" fillId="3" borderId="33" xfId="0" applyNumberFormat="1" applyFont="1" applyFill="1" applyBorder="1" applyAlignment="1">
      <alignment horizontal="center"/>
    </xf>
    <xf numFmtId="165" fontId="28" fillId="3" borderId="32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86868</xdr:colOff>
      <xdr:row>0</xdr:row>
      <xdr:rowOff>105798</xdr:rowOff>
    </xdr:from>
    <xdr:to>
      <xdr:col>0</xdr:col>
      <xdr:colOff>857250</xdr:colOff>
      <xdr:row>4</xdr:row>
      <xdr:rowOff>33086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" y="105798"/>
          <a:ext cx="770382" cy="689288"/>
        </a:xfrm>
        <a:prstGeom prst="rect">
          <a:avLst/>
        </a:prstGeom>
      </xdr:spPr>
    </xdr:pic>
    <xdr:clientData/>
  </xdr:twoCellAnchor>
  <xdr:twoCellAnchor editAs="oneCell">
    <xdr:from>
      <xdr:col>14</xdr:col>
      <xdr:colOff>235611</xdr:colOff>
      <xdr:row>0</xdr:row>
      <xdr:rowOff>72432</xdr:rowOff>
    </xdr:from>
    <xdr:to>
      <xdr:col>16</xdr:col>
      <xdr:colOff>495300</xdr:colOff>
      <xdr:row>3</xdr:row>
      <xdr:rowOff>175981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4961" y="72432"/>
          <a:ext cx="1478889" cy="67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ndita.rawat@dreamzcraft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workbookViewId="0">
      <selection activeCell="H16" sqref="H16"/>
    </sheetView>
  </sheetViews>
  <sheetFormatPr defaultColWidth="9.1796875" defaultRowHeight="14.5"/>
  <cols>
    <col min="1" max="1" width="31.7265625" style="1" bestFit="1" customWidth="1"/>
    <col min="2" max="2" width="9.1796875" style="1"/>
    <col min="3" max="3" width="11" style="1" bestFit="1" customWidth="1"/>
    <col min="4" max="16384" width="9.1796875" style="1"/>
  </cols>
  <sheetData>
    <row r="1" spans="1:17">
      <c r="A1" s="1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>
      <c r="A2" s="1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6"/>
    </row>
    <row r="3" spans="1:17">
      <c r="A3" s="1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6"/>
    </row>
    <row r="4" spans="1:17">
      <c r="A4" s="1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6"/>
    </row>
    <row r="5" spans="1:17">
      <c r="A5" s="1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6"/>
    </row>
    <row r="6" spans="1:17">
      <c r="A6" s="1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6"/>
    </row>
    <row r="7" spans="1:17" ht="20.149999999999999" customHeight="1">
      <c r="A7" s="71" t="s">
        <v>0</v>
      </c>
      <c r="B7" s="2"/>
      <c r="C7" s="3" t="s">
        <v>146</v>
      </c>
      <c r="D7" s="3"/>
      <c r="E7" s="3"/>
      <c r="F7" s="3"/>
      <c r="G7" s="3"/>
      <c r="H7" s="3"/>
      <c r="I7" s="2"/>
      <c r="J7" s="85" t="s">
        <v>133</v>
      </c>
      <c r="K7" s="2"/>
      <c r="L7" s="2"/>
      <c r="M7" s="2"/>
      <c r="N7" s="2"/>
      <c r="O7" s="2"/>
      <c r="P7" s="2"/>
      <c r="Q7" s="16"/>
    </row>
    <row r="8" spans="1:17" ht="20.149999999999999" customHeight="1">
      <c r="A8" s="71" t="s">
        <v>4</v>
      </c>
      <c r="B8" s="2"/>
      <c r="C8" s="89">
        <v>44205</v>
      </c>
      <c r="D8" s="3"/>
      <c r="E8" s="3"/>
      <c r="F8" s="3"/>
      <c r="G8" s="3"/>
      <c r="H8" s="3"/>
      <c r="I8" s="2"/>
      <c r="J8" s="88">
        <v>1</v>
      </c>
      <c r="K8" s="207" t="s">
        <v>134</v>
      </c>
      <c r="L8" s="207"/>
      <c r="M8" s="207"/>
      <c r="N8" s="207"/>
      <c r="O8" s="207"/>
      <c r="P8" s="207"/>
      <c r="Q8" s="208"/>
    </row>
    <row r="9" spans="1:17" ht="20.149999999999999" customHeight="1">
      <c r="A9" s="71" t="s">
        <v>5</v>
      </c>
      <c r="B9" s="2"/>
      <c r="C9" s="89">
        <v>44205</v>
      </c>
      <c r="D9" s="3"/>
      <c r="E9" s="3"/>
      <c r="F9" s="3"/>
      <c r="G9" s="3"/>
      <c r="H9" s="3"/>
      <c r="I9" s="2"/>
      <c r="J9" s="86">
        <v>2</v>
      </c>
      <c r="K9" s="207" t="s">
        <v>135</v>
      </c>
      <c r="L9" s="207"/>
      <c r="M9" s="207"/>
      <c r="N9" s="207"/>
      <c r="O9" s="207"/>
      <c r="P9" s="207"/>
      <c r="Q9" s="208"/>
    </row>
    <row r="10" spans="1:17" ht="20.149999999999999" customHeight="1">
      <c r="A10" s="71" t="s">
        <v>1</v>
      </c>
      <c r="B10" s="2"/>
      <c r="C10" s="3" t="s">
        <v>148</v>
      </c>
      <c r="D10" s="3"/>
      <c r="E10" s="3"/>
      <c r="F10" s="3"/>
      <c r="G10" s="3"/>
      <c r="H10" s="3"/>
      <c r="I10" s="2"/>
      <c r="J10" s="86">
        <v>3</v>
      </c>
      <c r="K10" s="207" t="s">
        <v>136</v>
      </c>
      <c r="L10" s="207"/>
      <c r="M10" s="207"/>
      <c r="N10" s="207"/>
      <c r="O10" s="207"/>
      <c r="P10" s="207"/>
      <c r="Q10" s="208"/>
    </row>
    <row r="11" spans="1:17" ht="20.149999999999999" customHeight="1">
      <c r="A11" s="71" t="s">
        <v>6</v>
      </c>
      <c r="B11" s="2"/>
      <c r="C11" s="3" t="s">
        <v>147</v>
      </c>
      <c r="D11" s="3"/>
      <c r="E11" s="3"/>
      <c r="F11" s="3"/>
      <c r="G11" s="3"/>
      <c r="H11" s="3"/>
      <c r="I11" s="2"/>
      <c r="J11" s="87"/>
      <c r="K11" s="207" t="s">
        <v>137</v>
      </c>
      <c r="L11" s="207"/>
      <c r="M11" s="207"/>
      <c r="N11" s="207"/>
      <c r="O11" s="207"/>
      <c r="P11" s="207"/>
      <c r="Q11" s="208"/>
    </row>
    <row r="12" spans="1:17" ht="20.149999999999999" customHeight="1">
      <c r="A12" s="71" t="s">
        <v>116</v>
      </c>
      <c r="B12" s="2"/>
      <c r="C12" s="3" t="s">
        <v>149</v>
      </c>
      <c r="D12" s="3"/>
      <c r="E12" s="3"/>
      <c r="F12" s="3"/>
      <c r="G12" s="3"/>
      <c r="H12" s="3"/>
      <c r="I12" s="2"/>
      <c r="J12" s="86">
        <v>4</v>
      </c>
      <c r="K12" s="87" t="s">
        <v>138</v>
      </c>
      <c r="L12" s="87"/>
      <c r="M12" s="87"/>
      <c r="N12" s="87"/>
      <c r="O12" s="87"/>
      <c r="P12" s="87"/>
      <c r="Q12" s="31"/>
    </row>
    <row r="13" spans="1:17" ht="20.149999999999999" customHeight="1">
      <c r="A13" s="71" t="s">
        <v>7</v>
      </c>
      <c r="B13" s="2"/>
      <c r="C13" s="3">
        <v>3</v>
      </c>
      <c r="D13" s="3"/>
      <c r="E13" s="3"/>
      <c r="F13" s="3"/>
      <c r="G13" s="3"/>
      <c r="H13" s="3"/>
      <c r="I13" s="2"/>
      <c r="J13" s="87"/>
      <c r="K13" s="87" t="s">
        <v>139</v>
      </c>
      <c r="L13" s="87"/>
      <c r="M13" s="87"/>
      <c r="N13" s="87"/>
      <c r="O13" s="87"/>
      <c r="P13" s="87"/>
      <c r="Q13" s="31"/>
    </row>
    <row r="14" spans="1:17" ht="20.149999999999999" customHeight="1">
      <c r="A14" s="71" t="s">
        <v>8</v>
      </c>
      <c r="B14" s="2"/>
      <c r="C14" s="3" t="s">
        <v>151</v>
      </c>
      <c r="D14" s="3"/>
      <c r="E14" s="3"/>
      <c r="F14" s="3"/>
      <c r="G14" s="3"/>
      <c r="H14" s="3"/>
      <c r="I14" s="2"/>
      <c r="J14" s="86">
        <v>5</v>
      </c>
      <c r="K14" s="87" t="s">
        <v>140</v>
      </c>
      <c r="L14" s="87"/>
      <c r="M14" s="87"/>
      <c r="N14" s="87"/>
      <c r="O14" s="87"/>
      <c r="P14" s="87"/>
      <c r="Q14" s="31"/>
    </row>
    <row r="15" spans="1:17" ht="20.149999999999999" customHeight="1">
      <c r="A15" s="71" t="s">
        <v>2</v>
      </c>
      <c r="B15" s="2"/>
      <c r="C15" s="3">
        <v>9045094414</v>
      </c>
      <c r="D15" s="3"/>
      <c r="E15" s="3"/>
      <c r="F15" s="3"/>
      <c r="G15" s="3"/>
      <c r="H15" s="3"/>
      <c r="I15" s="2"/>
      <c r="J15" s="87"/>
      <c r="K15" s="87" t="s">
        <v>141</v>
      </c>
      <c r="L15" s="87"/>
      <c r="M15" s="87"/>
      <c r="N15" s="87"/>
      <c r="O15" s="87"/>
      <c r="P15" s="87"/>
      <c r="Q15" s="31"/>
    </row>
    <row r="16" spans="1:17" ht="20.149999999999999" customHeight="1">
      <c r="A16" s="71" t="s">
        <v>3</v>
      </c>
      <c r="B16" s="2"/>
      <c r="C16" s="90" t="s">
        <v>150</v>
      </c>
      <c r="D16" s="3"/>
      <c r="E16" s="3"/>
      <c r="F16" s="3"/>
      <c r="G16" s="3"/>
      <c r="H16" s="3"/>
      <c r="I16" s="2"/>
      <c r="J16" s="86">
        <v>6</v>
      </c>
      <c r="K16" s="87" t="s">
        <v>142</v>
      </c>
      <c r="L16" s="87"/>
      <c r="M16" s="87"/>
      <c r="N16" s="87"/>
      <c r="O16" s="87"/>
      <c r="P16" s="87"/>
      <c r="Q16" s="31"/>
    </row>
    <row r="17" spans="1:17" ht="20.149999999999999" customHeight="1">
      <c r="A17" s="71" t="s">
        <v>9</v>
      </c>
      <c r="B17" s="2"/>
      <c r="C17" s="3"/>
      <c r="D17" s="3"/>
      <c r="E17" s="3"/>
      <c r="F17" s="3"/>
      <c r="G17" s="3"/>
      <c r="H17" s="3"/>
      <c r="I17" s="2"/>
      <c r="J17" s="87"/>
      <c r="K17" s="87" t="s">
        <v>143</v>
      </c>
      <c r="L17" s="87"/>
      <c r="M17" s="87"/>
      <c r="N17" s="87"/>
      <c r="O17" s="87"/>
      <c r="P17" s="87"/>
      <c r="Q17" s="31"/>
    </row>
    <row r="18" spans="1:17">
      <c r="A18" s="1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6"/>
    </row>
    <row r="19" spans="1:17">
      <c r="A19" s="1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6"/>
    </row>
    <row r="20" spans="1:17">
      <c r="A20" s="1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6"/>
    </row>
    <row r="21" spans="1:17">
      <c r="A21" s="1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6"/>
    </row>
    <row r="22" spans="1:17">
      <c r="A22" s="1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6"/>
    </row>
    <row r="23" spans="1:17">
      <c r="A23" s="71" t="s">
        <v>132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6"/>
    </row>
    <row r="24" spans="1:17">
      <c r="A24" s="209" t="s">
        <v>129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16"/>
    </row>
    <row r="25" spans="1:17">
      <c r="A25" s="209" t="s">
        <v>130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16"/>
    </row>
    <row r="26" spans="1:17">
      <c r="A26" s="1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6"/>
    </row>
    <row r="27" spans="1:17" ht="15" customHeight="1">
      <c r="A27" s="210" t="s">
        <v>131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16"/>
    </row>
    <row r="28" spans="1:17">
      <c r="A28" s="209"/>
      <c r="B28" s="207"/>
      <c r="C28" s="207"/>
      <c r="D28" s="207"/>
      <c r="E28" s="207"/>
      <c r="F28" s="207"/>
      <c r="G28" s="207"/>
      <c r="H28" s="2"/>
      <c r="I28" s="2"/>
      <c r="J28" s="2"/>
      <c r="K28" s="2"/>
      <c r="L28" s="2"/>
      <c r="M28" s="2"/>
      <c r="N28" s="2"/>
      <c r="O28" s="2"/>
      <c r="P28" s="2"/>
      <c r="Q28" s="16"/>
    </row>
    <row r="29" spans="1:17">
      <c r="A29" s="72"/>
      <c r="B29" s="73"/>
      <c r="C29" s="73"/>
      <c r="D29" s="73"/>
      <c r="E29" s="73"/>
      <c r="F29" s="73"/>
      <c r="G29" s="73"/>
      <c r="H29" s="2"/>
      <c r="I29" s="2"/>
      <c r="J29" s="2"/>
      <c r="K29" s="2"/>
      <c r="L29" s="2"/>
      <c r="M29" s="2"/>
      <c r="N29" s="2"/>
      <c r="O29" s="2"/>
      <c r="P29" s="2"/>
      <c r="Q29" s="16"/>
    </row>
    <row r="30" spans="1:17">
      <c r="A30" s="72"/>
      <c r="B30" s="73"/>
      <c r="C30" s="73"/>
      <c r="D30" s="73"/>
      <c r="E30" s="73"/>
      <c r="F30" s="73"/>
      <c r="G30" s="73"/>
      <c r="H30" s="2"/>
      <c r="I30" s="2"/>
      <c r="J30" s="2"/>
      <c r="K30" s="2"/>
      <c r="L30" s="2"/>
      <c r="M30" s="2"/>
      <c r="N30" s="2"/>
      <c r="O30" s="2"/>
      <c r="P30" s="2"/>
      <c r="Q30" s="16"/>
    </row>
    <row r="31" spans="1:17">
      <c r="A31" s="71" t="s">
        <v>152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6"/>
    </row>
    <row r="32" spans="1:17">
      <c r="A32" s="71" t="s">
        <v>154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6"/>
    </row>
    <row r="33" spans="1:17">
      <c r="A33" s="71" t="s">
        <v>153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6"/>
    </row>
    <row r="34" spans="1:17">
      <c r="A34" s="1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6"/>
    </row>
    <row r="35" spans="1:17" ht="15" thickBot="1">
      <c r="A35" s="17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</row>
  </sheetData>
  <mergeCells count="8">
    <mergeCell ref="K8:Q8"/>
    <mergeCell ref="K9:Q9"/>
    <mergeCell ref="K11:Q11"/>
    <mergeCell ref="K10:Q10"/>
    <mergeCell ref="A28:G28"/>
    <mergeCell ref="A24:P24"/>
    <mergeCell ref="A25:P25"/>
    <mergeCell ref="A27:P27"/>
  </mergeCells>
  <hyperlinks>
    <hyperlink ref="C16" r:id="rId1"/>
  </hyperlinks>
  <pageMargins left="0.7" right="0.7" top="0.75" bottom="0.75" header="0.3" footer="0.3"/>
  <pageSetup paperSize="9" scale="73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workbookViewId="0">
      <pane xSplit="1" ySplit="2" topLeftCell="C3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.1796875" defaultRowHeight="28.5"/>
  <cols>
    <col min="1" max="1" width="4.7265625" style="94" bestFit="1" customWidth="1"/>
    <col min="2" max="2" width="70.81640625" style="94" bestFit="1" customWidth="1"/>
    <col min="3" max="4" width="27.90625" style="94" bestFit="1" customWidth="1"/>
    <col min="5" max="5" width="30.1796875" style="94" bestFit="1" customWidth="1"/>
    <col min="6" max="6" width="24.7265625" style="144" bestFit="1" customWidth="1"/>
    <col min="7" max="7" width="13.54296875" style="94" bestFit="1" customWidth="1"/>
    <col min="8" max="8" width="9.1796875" style="94"/>
    <col min="9" max="9" width="12.26953125" style="94" bestFit="1" customWidth="1"/>
    <col min="10" max="16384" width="9.1796875" style="94"/>
  </cols>
  <sheetData>
    <row r="1" spans="1:9" ht="29" thickBot="1">
      <c r="A1" s="212" t="s">
        <v>145</v>
      </c>
      <c r="B1" s="212"/>
      <c r="C1" s="212"/>
      <c r="D1" s="212"/>
      <c r="E1" s="212"/>
      <c r="F1" s="212"/>
      <c r="G1" s="212"/>
    </row>
    <row r="2" spans="1:9" ht="30" customHeight="1" thickBot="1">
      <c r="A2" s="95" t="s">
        <v>33</v>
      </c>
      <c r="B2" s="95" t="s">
        <v>45</v>
      </c>
      <c r="C2" s="96" t="s">
        <v>35</v>
      </c>
      <c r="D2" s="96" t="s">
        <v>19</v>
      </c>
      <c r="E2" s="96" t="s">
        <v>17</v>
      </c>
      <c r="F2" s="96" t="s">
        <v>61</v>
      </c>
      <c r="G2" s="95" t="s">
        <v>11</v>
      </c>
    </row>
    <row r="3" spans="1:9">
      <c r="A3" s="220"/>
      <c r="B3" s="215" t="s">
        <v>47</v>
      </c>
      <c r="C3" s="215"/>
      <c r="D3" s="215"/>
      <c r="E3" s="215"/>
      <c r="F3" s="215"/>
      <c r="G3" s="216"/>
    </row>
    <row r="4" spans="1:9" ht="29" thickBot="1">
      <c r="A4" s="221"/>
      <c r="B4" s="217"/>
      <c r="C4" s="217"/>
      <c r="D4" s="217"/>
      <c r="E4" s="217"/>
      <c r="F4" s="218"/>
      <c r="G4" s="219"/>
    </row>
    <row r="5" spans="1:9">
      <c r="A5" s="97"/>
      <c r="B5" s="98" t="s">
        <v>18</v>
      </c>
      <c r="C5" s="99">
        <f>439000+3096250</f>
        <v>3535250</v>
      </c>
      <c r="D5" s="99">
        <f>C5*1.1</f>
        <v>3888775.0000000005</v>
      </c>
      <c r="E5" s="100">
        <f>C5+D5</f>
        <v>7424025</v>
      </c>
      <c r="F5" s="101">
        <f>(E5/E55)</f>
        <v>0.38576162621535554</v>
      </c>
      <c r="G5" s="102"/>
    </row>
    <row r="6" spans="1:9">
      <c r="A6" s="103"/>
      <c r="B6" s="104" t="s">
        <v>20</v>
      </c>
      <c r="C6" s="105"/>
      <c r="D6" s="105">
        <v>0</v>
      </c>
      <c r="E6" s="106">
        <f t="shared" ref="E6:E14" si="0">C6+D6</f>
        <v>0</v>
      </c>
      <c r="F6" s="107">
        <f>($E6/$E55)</f>
        <v>0</v>
      </c>
      <c r="G6" s="108"/>
    </row>
    <row r="7" spans="1:9">
      <c r="A7" s="103"/>
      <c r="B7" s="104" t="s">
        <v>29</v>
      </c>
      <c r="C7" s="105">
        <f>14087.3+9925.25+39116+6013.1</f>
        <v>69141.650000000009</v>
      </c>
      <c r="D7" s="105">
        <f>C7*1.1</f>
        <v>76055.815000000017</v>
      </c>
      <c r="E7" s="106">
        <f t="shared" si="0"/>
        <v>145197.46500000003</v>
      </c>
      <c r="F7" s="107">
        <f>($E7/$E55)</f>
        <v>7.5446419187364241E-3</v>
      </c>
      <c r="G7" s="108"/>
    </row>
    <row r="8" spans="1:9">
      <c r="A8" s="103"/>
      <c r="B8" s="104" t="s">
        <v>30</v>
      </c>
      <c r="C8" s="105">
        <v>0</v>
      </c>
      <c r="D8" s="105">
        <v>0</v>
      </c>
      <c r="E8" s="106">
        <f t="shared" si="0"/>
        <v>0</v>
      </c>
      <c r="F8" s="107">
        <f>($E8/$E55)</f>
        <v>0</v>
      </c>
      <c r="G8" s="108"/>
    </row>
    <row r="9" spans="1:9" ht="29.25" customHeight="1">
      <c r="A9" s="103"/>
      <c r="B9" s="109" t="s">
        <v>44</v>
      </c>
      <c r="C9" s="105">
        <f>23440</f>
        <v>23440</v>
      </c>
      <c r="D9" s="105">
        <f>C9*1.1</f>
        <v>25784.000000000004</v>
      </c>
      <c r="E9" s="106">
        <f t="shared" si="0"/>
        <v>49224</v>
      </c>
      <c r="F9" s="107">
        <f>($E9/$E55)</f>
        <v>2.5577406176332464E-3</v>
      </c>
      <c r="G9" s="108"/>
    </row>
    <row r="10" spans="1:9">
      <c r="A10" s="103"/>
      <c r="B10" s="109" t="s">
        <v>31</v>
      </c>
      <c r="C10" s="105"/>
      <c r="D10" s="105">
        <v>0</v>
      </c>
      <c r="E10" s="106">
        <f t="shared" ref="E10:E11" si="1">C10+D10</f>
        <v>0</v>
      </c>
      <c r="F10" s="107">
        <f>($E10/$E55)</f>
        <v>0</v>
      </c>
      <c r="G10" s="108"/>
    </row>
    <row r="11" spans="1:9">
      <c r="A11" s="103"/>
      <c r="B11" s="109" t="s">
        <v>32</v>
      </c>
      <c r="C11" s="105">
        <v>0</v>
      </c>
      <c r="D11" s="105">
        <v>0</v>
      </c>
      <c r="E11" s="106">
        <f t="shared" si="1"/>
        <v>0</v>
      </c>
      <c r="F11" s="107">
        <f>($E11/$E55)</f>
        <v>0</v>
      </c>
      <c r="G11" s="108"/>
    </row>
    <row r="12" spans="1:9">
      <c r="A12" s="103"/>
      <c r="B12" s="104" t="s">
        <v>24</v>
      </c>
      <c r="C12" s="105">
        <f>750000*0.925</f>
        <v>693750</v>
      </c>
      <c r="D12" s="105">
        <v>0</v>
      </c>
      <c r="E12" s="106">
        <f t="shared" si="0"/>
        <v>693750</v>
      </c>
      <c r="F12" s="107">
        <f>($E12/$E55)</f>
        <v>3.6048117858830338E-2</v>
      </c>
      <c r="G12" s="108"/>
      <c r="I12" s="110"/>
    </row>
    <row r="13" spans="1:9" ht="56">
      <c r="A13" s="103"/>
      <c r="B13" s="109" t="s">
        <v>144</v>
      </c>
      <c r="C13" s="105">
        <v>0</v>
      </c>
      <c r="D13" s="105">
        <v>0</v>
      </c>
      <c r="E13" s="106">
        <f t="shared" si="0"/>
        <v>0</v>
      </c>
      <c r="F13" s="107">
        <f>($E13/$E55)</f>
        <v>0</v>
      </c>
      <c r="G13" s="108"/>
    </row>
    <row r="14" spans="1:9" ht="29" thickBot="1">
      <c r="A14" s="111"/>
      <c r="B14" s="112" t="s">
        <v>25</v>
      </c>
      <c r="C14" s="113">
        <v>0</v>
      </c>
      <c r="D14" s="113">
        <v>0</v>
      </c>
      <c r="E14" s="114">
        <f t="shared" si="0"/>
        <v>0</v>
      </c>
      <c r="F14" s="115">
        <f>($E14/$E55)</f>
        <v>0</v>
      </c>
      <c r="G14" s="116"/>
    </row>
    <row r="15" spans="1:9" s="122" customFormat="1" ht="20.149999999999999" customHeight="1" thickBot="1">
      <c r="A15" s="117"/>
      <c r="B15" s="118" t="s">
        <v>46</v>
      </c>
      <c r="C15" s="119"/>
      <c r="D15" s="119"/>
      <c r="E15" s="119">
        <f>SUM(E5:E14)</f>
        <v>8312196.4649999999</v>
      </c>
      <c r="F15" s="120"/>
      <c r="G15" s="121"/>
    </row>
    <row r="16" spans="1:9">
      <c r="A16" s="220"/>
      <c r="B16" s="215" t="s">
        <v>21</v>
      </c>
      <c r="C16" s="215"/>
      <c r="D16" s="215"/>
      <c r="E16" s="215"/>
      <c r="F16" s="215"/>
      <c r="G16" s="216"/>
    </row>
    <row r="17" spans="1:9" ht="29" thickBot="1">
      <c r="A17" s="221"/>
      <c r="B17" s="217"/>
      <c r="C17" s="217"/>
      <c r="D17" s="217"/>
      <c r="E17" s="217"/>
      <c r="F17" s="217"/>
      <c r="G17" s="219"/>
    </row>
    <row r="18" spans="1:9">
      <c r="A18" s="103"/>
      <c r="B18" s="123" t="s">
        <v>22</v>
      </c>
      <c r="C18" s="99"/>
      <c r="D18" s="100">
        <v>0</v>
      </c>
      <c r="E18" s="100">
        <f>C18+D18</f>
        <v>0</v>
      </c>
      <c r="F18" s="101">
        <f>E18/E55</f>
        <v>0</v>
      </c>
      <c r="G18" s="124"/>
    </row>
    <row r="19" spans="1:9">
      <c r="A19" s="103"/>
      <c r="B19" s="125" t="s">
        <v>27</v>
      </c>
      <c r="C19" s="105">
        <v>35144</v>
      </c>
      <c r="D19" s="106">
        <f>C19*1.1</f>
        <v>38658.400000000001</v>
      </c>
      <c r="E19" s="106">
        <f t="shared" ref="E19:E24" si="2">C19+D19</f>
        <v>73802.399999999994</v>
      </c>
      <c r="F19" s="107">
        <f>($E19/$E55)</f>
        <v>3.8348650284173551E-3</v>
      </c>
      <c r="G19" s="108"/>
    </row>
    <row r="20" spans="1:9">
      <c r="A20" s="103"/>
      <c r="B20" s="125" t="s">
        <v>43</v>
      </c>
      <c r="C20" s="105">
        <f>57000+19716</f>
        <v>76716</v>
      </c>
      <c r="D20" s="106">
        <f>C20*1.1</f>
        <v>84387.6</v>
      </c>
      <c r="E20" s="106">
        <f t="shared" si="2"/>
        <v>161103.6</v>
      </c>
      <c r="F20" s="107">
        <f>($E20/$E55)</f>
        <v>8.3711445913972754E-3</v>
      </c>
      <c r="G20" s="126"/>
    </row>
    <row r="21" spans="1:9">
      <c r="A21" s="103"/>
      <c r="B21" s="125" t="s">
        <v>23</v>
      </c>
      <c r="C21" s="105">
        <v>0</v>
      </c>
      <c r="D21" s="106">
        <v>0</v>
      </c>
      <c r="E21" s="106">
        <f t="shared" si="2"/>
        <v>0</v>
      </c>
      <c r="F21" s="107">
        <f>($E21/$E55)</f>
        <v>0</v>
      </c>
      <c r="G21" s="126"/>
      <c r="I21" s="127"/>
    </row>
    <row r="22" spans="1:9">
      <c r="A22" s="103"/>
      <c r="B22" s="125" t="s">
        <v>36</v>
      </c>
      <c r="C22" s="105">
        <v>1460632</v>
      </c>
      <c r="D22" s="106">
        <f>5588000/365*90</f>
        <v>1377863.0136986303</v>
      </c>
      <c r="E22" s="106">
        <f t="shared" si="2"/>
        <v>2838495.01369863</v>
      </c>
      <c r="F22" s="107">
        <f>($E22/$E55)</f>
        <v>0.14749175177731236</v>
      </c>
      <c r="G22" s="126"/>
    </row>
    <row r="23" spans="1:9">
      <c r="A23" s="103"/>
      <c r="B23" s="125" t="s">
        <v>48</v>
      </c>
      <c r="C23" s="105">
        <v>340305</v>
      </c>
      <c r="D23" s="106">
        <f>C23*1.1</f>
        <v>374335.50000000006</v>
      </c>
      <c r="E23" s="106">
        <f t="shared" si="2"/>
        <v>714640.5</v>
      </c>
      <c r="F23" s="107">
        <f>($E23/$E55)</f>
        <v>3.7133614372170727E-2</v>
      </c>
      <c r="G23" s="126"/>
    </row>
    <row r="24" spans="1:9" ht="29" thickBot="1">
      <c r="A24" s="103"/>
      <c r="B24" s="125" t="s">
        <v>26</v>
      </c>
      <c r="C24" s="105">
        <v>165811</v>
      </c>
      <c r="D24" s="114">
        <f>C24*1.1</f>
        <v>182392.1</v>
      </c>
      <c r="E24" s="106">
        <f t="shared" si="2"/>
        <v>348203.1</v>
      </c>
      <c r="F24" s="107">
        <f>($E24/$E55)</f>
        <v>1.8093068666825349E-2</v>
      </c>
      <c r="G24" s="126"/>
    </row>
    <row r="25" spans="1:9" ht="29" thickBot="1">
      <c r="A25" s="111"/>
      <c r="B25" s="128" t="s">
        <v>52</v>
      </c>
      <c r="C25" s="113">
        <f>87472</f>
        <v>87472</v>
      </c>
      <c r="D25" s="129">
        <f>C25*1.1</f>
        <v>96219.200000000012</v>
      </c>
      <c r="E25" s="114">
        <f>C25+D25</f>
        <v>183691.2</v>
      </c>
      <c r="F25" s="115">
        <f>($E25/$E55)</f>
        <v>9.5448245437549199E-3</v>
      </c>
      <c r="G25" s="130"/>
    </row>
    <row r="26" spans="1:9" ht="20.149999999999999" customHeight="1" thickBot="1">
      <c r="A26" s="103"/>
      <c r="B26" s="118" t="s">
        <v>46</v>
      </c>
      <c r="C26" s="131"/>
      <c r="D26" s="131"/>
      <c r="E26" s="119">
        <f>SUM(E18:E25)</f>
        <v>4319935.8136986298</v>
      </c>
      <c r="F26" s="120"/>
      <c r="G26" s="132"/>
    </row>
    <row r="27" spans="1:9">
      <c r="A27" s="220"/>
      <c r="B27" s="215" t="s">
        <v>53</v>
      </c>
      <c r="C27" s="215"/>
      <c r="D27" s="215"/>
      <c r="E27" s="215"/>
      <c r="F27" s="215"/>
      <c r="G27" s="216"/>
    </row>
    <row r="28" spans="1:9" ht="29" thickBot="1">
      <c r="A28" s="221"/>
      <c r="B28" s="217"/>
      <c r="C28" s="217"/>
      <c r="D28" s="217"/>
      <c r="E28" s="217"/>
      <c r="F28" s="217"/>
      <c r="G28" s="219"/>
    </row>
    <row r="29" spans="1:9" ht="29" thickBot="1">
      <c r="A29" s="133"/>
      <c r="B29" s="123" t="s">
        <v>57</v>
      </c>
      <c r="C29" s="99">
        <v>0</v>
      </c>
      <c r="D29" s="99">
        <v>0</v>
      </c>
      <c r="E29" s="99">
        <f t="shared" ref="E29:E34" si="3">C29+D29</f>
        <v>0</v>
      </c>
      <c r="F29" s="134">
        <f>E29/E55</f>
        <v>0</v>
      </c>
      <c r="G29" s="123"/>
    </row>
    <row r="30" spans="1:9">
      <c r="A30" s="133"/>
      <c r="B30" s="108" t="s">
        <v>65</v>
      </c>
      <c r="C30" s="105">
        <v>2307261.89</v>
      </c>
      <c r="D30" s="105">
        <f>C30*1.1</f>
        <v>2537988.0790000004</v>
      </c>
      <c r="E30" s="106">
        <f t="shared" si="3"/>
        <v>4845249.9690000005</v>
      </c>
      <c r="F30" s="101">
        <f>E30/E55</f>
        <v>0.25176524964036912</v>
      </c>
      <c r="G30" s="108"/>
    </row>
    <row r="31" spans="1:9">
      <c r="A31" s="135"/>
      <c r="B31" s="108" t="s">
        <v>66</v>
      </c>
      <c r="C31" s="105">
        <f>33496+127.12+99093+300</f>
        <v>133016.12</v>
      </c>
      <c r="D31" s="105">
        <f t="shared" ref="D31:D51" si="4">C31*1.1</f>
        <v>146317.73200000002</v>
      </c>
      <c r="E31" s="106">
        <f t="shared" si="3"/>
        <v>279333.85200000001</v>
      </c>
      <c r="F31" s="107">
        <f>E31/E55</f>
        <v>1.4514536387541724E-2</v>
      </c>
      <c r="G31" s="126"/>
    </row>
    <row r="32" spans="1:9">
      <c r="A32" s="135"/>
      <c r="B32" s="108" t="s">
        <v>74</v>
      </c>
      <c r="C32" s="105">
        <f>1100+227670+237979.84+178+14093.33</f>
        <v>481021.17</v>
      </c>
      <c r="D32" s="105">
        <f t="shared" si="4"/>
        <v>529123.28700000001</v>
      </c>
      <c r="E32" s="106">
        <f t="shared" si="3"/>
        <v>1010144.4569999999</v>
      </c>
      <c r="F32" s="107">
        <f>E32/E55</f>
        <v>5.2488369643791243E-2</v>
      </c>
      <c r="G32" s="126"/>
    </row>
    <row r="33" spans="1:9">
      <c r="A33" s="135"/>
      <c r="B33" s="108" t="s">
        <v>60</v>
      </c>
      <c r="C33" s="105">
        <f>1791+650+5345</f>
        <v>7786</v>
      </c>
      <c r="D33" s="105">
        <f t="shared" si="4"/>
        <v>8564.6</v>
      </c>
      <c r="E33" s="106">
        <f t="shared" si="3"/>
        <v>16350.6</v>
      </c>
      <c r="F33" s="107">
        <f>E33/E55</f>
        <v>8.4959763007220383E-4</v>
      </c>
      <c r="G33" s="108"/>
    </row>
    <row r="34" spans="1:9">
      <c r="A34" s="135"/>
      <c r="B34" s="108" t="s">
        <v>58</v>
      </c>
      <c r="C34" s="105">
        <v>0</v>
      </c>
      <c r="D34" s="105">
        <f t="shared" si="4"/>
        <v>0</v>
      </c>
      <c r="E34" s="106">
        <f t="shared" si="3"/>
        <v>0</v>
      </c>
      <c r="F34" s="107">
        <f>E34/E55</f>
        <v>0</v>
      </c>
      <c r="G34" s="108"/>
    </row>
    <row r="35" spans="1:9">
      <c r="A35" s="135"/>
      <c r="B35" s="108" t="s">
        <v>68</v>
      </c>
      <c r="C35" s="105">
        <v>0</v>
      </c>
      <c r="D35" s="105">
        <f t="shared" si="4"/>
        <v>0</v>
      </c>
      <c r="E35" s="106">
        <f t="shared" ref="E35:E38" si="5">C35+D35</f>
        <v>0</v>
      </c>
      <c r="F35" s="107">
        <f>E35/E55</f>
        <v>0</v>
      </c>
      <c r="G35" s="108"/>
    </row>
    <row r="36" spans="1:9">
      <c r="A36" s="135"/>
      <c r="B36" s="108" t="s">
        <v>64</v>
      </c>
      <c r="C36" s="105">
        <v>15000</v>
      </c>
      <c r="D36" s="105">
        <f t="shared" si="4"/>
        <v>16500</v>
      </c>
      <c r="E36" s="106">
        <f t="shared" si="5"/>
        <v>31500</v>
      </c>
      <c r="F36" s="107">
        <f>E36/E55</f>
        <v>1.6367794054820263E-3</v>
      </c>
      <c r="G36" s="108"/>
    </row>
    <row r="37" spans="1:9">
      <c r="A37" s="135"/>
      <c r="B37" s="108" t="s">
        <v>59</v>
      </c>
      <c r="C37" s="105">
        <v>2000</v>
      </c>
      <c r="D37" s="105">
        <f t="shared" si="4"/>
        <v>2200</v>
      </c>
      <c r="E37" s="106">
        <f t="shared" si="5"/>
        <v>4200</v>
      </c>
      <c r="F37" s="107">
        <f>E37/E55</f>
        <v>2.1823725406427017E-4</v>
      </c>
      <c r="G37" s="108"/>
    </row>
    <row r="38" spans="1:9">
      <c r="A38" s="135"/>
      <c r="B38" s="108" t="s">
        <v>72</v>
      </c>
      <c r="C38" s="105">
        <v>4720</v>
      </c>
      <c r="D38" s="105">
        <f t="shared" si="4"/>
        <v>5192</v>
      </c>
      <c r="E38" s="106">
        <f t="shared" si="5"/>
        <v>9912</v>
      </c>
      <c r="F38" s="107">
        <f>E38/E55</f>
        <v>5.1503991959167756E-4</v>
      </c>
      <c r="G38" s="108"/>
    </row>
    <row r="39" spans="1:9">
      <c r="A39" s="135"/>
      <c r="B39" s="108" t="s">
        <v>105</v>
      </c>
      <c r="C39" s="105">
        <v>0</v>
      </c>
      <c r="D39" s="105">
        <f t="shared" si="4"/>
        <v>0</v>
      </c>
      <c r="E39" s="106">
        <f t="shared" ref="E39:E40" si="6">C39+D39</f>
        <v>0</v>
      </c>
      <c r="F39" s="107">
        <v>0</v>
      </c>
      <c r="G39" s="108"/>
    </row>
    <row r="40" spans="1:9">
      <c r="A40" s="135"/>
      <c r="B40" s="108" t="s">
        <v>106</v>
      </c>
      <c r="C40" s="105">
        <v>0</v>
      </c>
      <c r="D40" s="105">
        <f t="shared" si="4"/>
        <v>0</v>
      </c>
      <c r="E40" s="106">
        <f t="shared" si="6"/>
        <v>0</v>
      </c>
      <c r="F40" s="107">
        <v>0</v>
      </c>
      <c r="G40" s="108"/>
    </row>
    <row r="41" spans="1:9">
      <c r="A41" s="135"/>
      <c r="B41" s="108" t="s">
        <v>63</v>
      </c>
      <c r="C41" s="105">
        <f>1100</f>
        <v>1100</v>
      </c>
      <c r="D41" s="105">
        <f t="shared" si="4"/>
        <v>1210</v>
      </c>
      <c r="E41" s="106">
        <f t="shared" ref="E41:E49" si="7">C41+D41</f>
        <v>2310</v>
      </c>
      <c r="F41" s="107">
        <f>E41/E55</f>
        <v>1.2003048973534859E-4</v>
      </c>
      <c r="G41" s="108"/>
    </row>
    <row r="42" spans="1:9">
      <c r="A42" s="135"/>
      <c r="B42" s="108" t="s">
        <v>55</v>
      </c>
      <c r="C42" s="105">
        <f>8204-0.41</f>
        <v>8203.59</v>
      </c>
      <c r="D42" s="105">
        <f t="shared" si="4"/>
        <v>9023.9490000000005</v>
      </c>
      <c r="E42" s="106">
        <f t="shared" si="7"/>
        <v>17227.539000000001</v>
      </c>
      <c r="F42" s="107">
        <f>E42/E55</f>
        <v>8.9516447753455308E-4</v>
      </c>
      <c r="G42" s="108"/>
    </row>
    <row r="43" spans="1:9">
      <c r="A43" s="135"/>
      <c r="B43" s="108" t="s">
        <v>69</v>
      </c>
      <c r="C43" s="105">
        <v>800</v>
      </c>
      <c r="D43" s="105">
        <f t="shared" si="4"/>
        <v>880.00000000000011</v>
      </c>
      <c r="E43" s="106">
        <f t="shared" si="7"/>
        <v>1680</v>
      </c>
      <c r="F43" s="107">
        <f>E43/E55</f>
        <v>8.7294901625708062E-5</v>
      </c>
      <c r="G43" s="108"/>
      <c r="I43" s="127"/>
    </row>
    <row r="44" spans="1:9">
      <c r="A44" s="135"/>
      <c r="B44" s="108" t="s">
        <v>70</v>
      </c>
      <c r="C44" s="105">
        <v>0</v>
      </c>
      <c r="D44" s="105">
        <f t="shared" si="4"/>
        <v>0</v>
      </c>
      <c r="E44" s="106">
        <f t="shared" si="7"/>
        <v>0</v>
      </c>
      <c r="F44" s="107">
        <f>E44/E55</f>
        <v>0</v>
      </c>
      <c r="G44" s="108"/>
    </row>
    <row r="45" spans="1:9">
      <c r="A45" s="135"/>
      <c r="B45" s="108" t="s">
        <v>73</v>
      </c>
      <c r="C45" s="105">
        <v>21542</v>
      </c>
      <c r="D45" s="105">
        <f t="shared" si="4"/>
        <v>23696.2</v>
      </c>
      <c r="E45" s="106">
        <f t="shared" si="7"/>
        <v>45238.2</v>
      </c>
      <c r="F45" s="107">
        <f>E45/E55</f>
        <v>2.3506334635262538E-3</v>
      </c>
      <c r="G45" s="108"/>
    </row>
    <row r="46" spans="1:9">
      <c r="A46" s="135"/>
      <c r="B46" s="108" t="s">
        <v>77</v>
      </c>
      <c r="C46" s="105">
        <v>0</v>
      </c>
      <c r="D46" s="105">
        <f t="shared" si="4"/>
        <v>0</v>
      </c>
      <c r="E46" s="106">
        <f t="shared" ref="E46:E47" si="8">C46+D46</f>
        <v>0</v>
      </c>
      <c r="F46" s="107">
        <f>E46/E55</f>
        <v>0</v>
      </c>
      <c r="G46" s="108"/>
    </row>
    <row r="47" spans="1:9">
      <c r="A47" s="135"/>
      <c r="B47" s="108" t="s">
        <v>76</v>
      </c>
      <c r="C47" s="105">
        <v>0</v>
      </c>
      <c r="D47" s="105">
        <f t="shared" si="4"/>
        <v>0</v>
      </c>
      <c r="E47" s="106">
        <f t="shared" si="8"/>
        <v>0</v>
      </c>
      <c r="F47" s="107">
        <f>E47/E55</f>
        <v>0</v>
      </c>
      <c r="G47" s="108"/>
    </row>
    <row r="48" spans="1:9">
      <c r="A48" s="135"/>
      <c r="B48" s="108" t="s">
        <v>75</v>
      </c>
      <c r="C48" s="105">
        <v>67716.75</v>
      </c>
      <c r="D48" s="105">
        <f t="shared" si="4"/>
        <v>74488.425000000003</v>
      </c>
      <c r="E48" s="106">
        <f t="shared" ref="E48" si="9">C48+D48</f>
        <v>142205.17499999999</v>
      </c>
      <c r="F48" s="107">
        <f>E48/E55</f>
        <v>7.3891587870783329E-3</v>
      </c>
      <c r="G48" s="108"/>
    </row>
    <row r="49" spans="1:9">
      <c r="A49" s="135"/>
      <c r="B49" s="108" t="s">
        <v>62</v>
      </c>
      <c r="C49" s="105">
        <v>0</v>
      </c>
      <c r="D49" s="105">
        <f t="shared" si="4"/>
        <v>0</v>
      </c>
      <c r="E49" s="106">
        <f t="shared" si="7"/>
        <v>0</v>
      </c>
      <c r="F49" s="107">
        <f>E49/E55</f>
        <v>0</v>
      </c>
      <c r="G49" s="108"/>
    </row>
    <row r="50" spans="1:9">
      <c r="A50" s="135"/>
      <c r="B50" s="108" t="s">
        <v>54</v>
      </c>
      <c r="C50" s="105">
        <v>0</v>
      </c>
      <c r="D50" s="105">
        <f t="shared" si="4"/>
        <v>0</v>
      </c>
      <c r="E50" s="106">
        <f t="shared" ref="E50:E51" si="10">C50+D50</f>
        <v>0</v>
      </c>
      <c r="F50" s="107">
        <f>E50/E55</f>
        <v>0</v>
      </c>
      <c r="G50" s="126"/>
    </row>
    <row r="51" spans="1:9">
      <c r="A51" s="135"/>
      <c r="B51" s="108" t="s">
        <v>56</v>
      </c>
      <c r="C51" s="105">
        <v>0</v>
      </c>
      <c r="D51" s="105">
        <f t="shared" si="4"/>
        <v>0</v>
      </c>
      <c r="E51" s="106">
        <f t="shared" si="10"/>
        <v>0</v>
      </c>
      <c r="F51" s="107">
        <f>E51/E55</f>
        <v>0</v>
      </c>
      <c r="G51" s="126"/>
    </row>
    <row r="52" spans="1:9" ht="29" thickBot="1">
      <c r="A52" s="135"/>
      <c r="B52" s="116" t="s">
        <v>16</v>
      </c>
      <c r="C52" s="113">
        <f>3304+83050</f>
        <v>86354</v>
      </c>
      <c r="D52" s="105">
        <f>C52*1.1+26283-0.29</f>
        <v>121272.11000000002</v>
      </c>
      <c r="E52" s="114">
        <f t="shared" ref="E52" si="11">C52+D52</f>
        <v>207626.11000000002</v>
      </c>
      <c r="F52" s="115">
        <f>E52/E55</f>
        <v>1.0788512409153836E-2</v>
      </c>
      <c r="G52" s="130"/>
    </row>
    <row r="53" spans="1:9" ht="20.149999999999999" customHeight="1">
      <c r="A53" s="135"/>
      <c r="B53" s="118" t="s">
        <v>46</v>
      </c>
      <c r="C53" s="131"/>
      <c r="D53" s="131"/>
      <c r="E53" s="136">
        <f>SUM(E29:E52)</f>
        <v>6612977.9020000007</v>
      </c>
      <c r="F53" s="137"/>
      <c r="G53" s="132"/>
      <c r="I53" s="127"/>
    </row>
    <row r="54" spans="1:9" ht="29" thickBot="1">
      <c r="A54" s="135"/>
      <c r="B54" s="213"/>
      <c r="C54" s="213"/>
      <c r="D54" s="213"/>
      <c r="E54" s="213"/>
      <c r="F54" s="213"/>
      <c r="G54" s="214"/>
    </row>
    <row r="55" spans="1:9" ht="25" customHeight="1" thickBot="1">
      <c r="A55" s="138"/>
      <c r="B55" s="139" t="s">
        <v>71</v>
      </c>
      <c r="C55" s="140"/>
      <c r="D55" s="140"/>
      <c r="E55" s="141">
        <f>E15+E26+E53</f>
        <v>19245110.180698633</v>
      </c>
      <c r="F55" s="142"/>
      <c r="G55" s="143"/>
    </row>
  </sheetData>
  <mergeCells count="8">
    <mergeCell ref="A1:G1"/>
    <mergeCell ref="B54:G54"/>
    <mergeCell ref="B3:G4"/>
    <mergeCell ref="B16:G17"/>
    <mergeCell ref="A3:A4"/>
    <mergeCell ref="A16:A17"/>
    <mergeCell ref="A27:A28"/>
    <mergeCell ref="B27:G28"/>
  </mergeCells>
  <pageMargins left="0.7" right="0.7" top="0.75" bottom="0.75" header="0.3" footer="0.3"/>
  <pageSetup paperSize="9" scale="3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pane ySplit="11" topLeftCell="A12" activePane="bottomLeft" state="frozen"/>
      <selection pane="bottomLeft" sqref="A1:XFD1048576"/>
    </sheetView>
  </sheetViews>
  <sheetFormatPr defaultColWidth="9.1796875" defaultRowHeight="14.5"/>
  <cols>
    <col min="1" max="1" width="25.81640625" style="1" bestFit="1" customWidth="1"/>
    <col min="2" max="2" width="17.81640625" style="50" bestFit="1" customWidth="1"/>
    <col min="3" max="3" width="15.453125" style="1" customWidth="1"/>
    <col min="4" max="4" width="16" style="1" bestFit="1" customWidth="1"/>
    <col min="5" max="5" width="17.81640625" style="1" bestFit="1" customWidth="1"/>
    <col min="6" max="8" width="15" style="1" bestFit="1" customWidth="1"/>
    <col min="9" max="9" width="20.1796875" style="1" bestFit="1" customWidth="1"/>
    <col min="10" max="13" width="15" style="1" bestFit="1" customWidth="1"/>
    <col min="14" max="14" width="16.7265625" style="1" bestFit="1" customWidth="1"/>
    <col min="15" max="16384" width="9.1796875" style="1"/>
  </cols>
  <sheetData>
    <row r="1" spans="1:14" ht="30" customHeight="1" thickBot="1">
      <c r="A1" s="223" t="s">
        <v>124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5"/>
    </row>
    <row r="2" spans="1:14" ht="25.5" customHeight="1">
      <c r="A2" s="80" t="s">
        <v>110</v>
      </c>
      <c r="B2" s="81" t="s">
        <v>107</v>
      </c>
      <c r="C2" s="82" t="s">
        <v>127</v>
      </c>
      <c r="D2" s="80" t="s">
        <v>108</v>
      </c>
      <c r="E2" s="80" t="s">
        <v>109</v>
      </c>
      <c r="F2" s="2"/>
      <c r="G2" s="2"/>
      <c r="H2" s="2"/>
      <c r="I2" s="2"/>
      <c r="J2" s="2"/>
      <c r="K2" s="2"/>
      <c r="L2" s="2"/>
      <c r="M2" s="2"/>
      <c r="N2" s="16"/>
    </row>
    <row r="3" spans="1:14">
      <c r="A3" s="53" t="s">
        <v>167</v>
      </c>
      <c r="B3" s="54" t="s">
        <v>126</v>
      </c>
      <c r="C3" s="6">
        <v>1000</v>
      </c>
      <c r="D3" s="6">
        <v>800</v>
      </c>
      <c r="E3" s="28">
        <f>C3-D3</f>
        <v>200</v>
      </c>
      <c r="F3" s="93"/>
      <c r="G3" s="222" t="s">
        <v>114</v>
      </c>
      <c r="H3" s="222"/>
      <c r="I3" s="83">
        <f>N14+N20+N26+N32+N38+N44+N56+N50</f>
        <v>5588000</v>
      </c>
      <c r="J3" s="2"/>
      <c r="K3" s="2"/>
      <c r="L3" s="2"/>
      <c r="M3" s="2"/>
      <c r="N3" s="16"/>
    </row>
    <row r="4" spans="1:14">
      <c r="A4" s="53" t="s">
        <v>168</v>
      </c>
      <c r="B4" s="54" t="s">
        <v>126</v>
      </c>
      <c r="C4" s="6">
        <v>2600</v>
      </c>
      <c r="D4" s="6">
        <v>2100</v>
      </c>
      <c r="E4" s="28">
        <f>C4-D4</f>
        <v>500</v>
      </c>
      <c r="F4" s="93"/>
      <c r="G4" s="222" t="s">
        <v>128</v>
      </c>
      <c r="H4" s="222"/>
      <c r="I4" s="84">
        <f>N16+N22+N28+N34+N40+N46+N52+N58</f>
        <v>1149800</v>
      </c>
      <c r="J4" s="2"/>
      <c r="K4" s="2"/>
      <c r="L4" s="2"/>
      <c r="M4" s="2"/>
      <c r="N4" s="16"/>
    </row>
    <row r="5" spans="1:14">
      <c r="A5" s="53" t="s">
        <v>173</v>
      </c>
      <c r="B5" s="54" t="s">
        <v>126</v>
      </c>
      <c r="C5" s="6">
        <v>8300</v>
      </c>
      <c r="D5" s="6">
        <v>6600</v>
      </c>
      <c r="E5" s="28">
        <f t="shared" ref="E5:E10" si="0">C5-D5</f>
        <v>1700</v>
      </c>
      <c r="F5" s="93"/>
      <c r="G5" s="2"/>
      <c r="H5" s="2"/>
      <c r="I5" s="2"/>
      <c r="J5" s="2"/>
      <c r="K5" s="2"/>
      <c r="L5" s="2"/>
      <c r="M5" s="2"/>
      <c r="N5" s="16"/>
    </row>
    <row r="6" spans="1:14">
      <c r="A6" s="53" t="s">
        <v>169</v>
      </c>
      <c r="B6" s="54" t="s">
        <v>126</v>
      </c>
      <c r="C6" s="6">
        <v>8500</v>
      </c>
      <c r="D6" s="6">
        <v>6800</v>
      </c>
      <c r="E6" s="28">
        <f t="shared" si="0"/>
        <v>1700</v>
      </c>
      <c r="F6" s="93"/>
      <c r="G6" s="2"/>
      <c r="H6" s="2"/>
      <c r="I6" s="2"/>
      <c r="J6" s="2"/>
      <c r="K6" s="2"/>
      <c r="L6" s="2"/>
      <c r="M6" s="2"/>
      <c r="N6" s="16"/>
    </row>
    <row r="7" spans="1:14">
      <c r="A7" s="53" t="s">
        <v>170</v>
      </c>
      <c r="B7" s="54" t="s">
        <v>126</v>
      </c>
      <c r="C7" s="6">
        <v>10500</v>
      </c>
      <c r="D7" s="6">
        <v>8500</v>
      </c>
      <c r="E7" s="28">
        <f t="shared" si="0"/>
        <v>2000</v>
      </c>
      <c r="F7" s="93"/>
      <c r="G7" s="2"/>
      <c r="H7" s="2"/>
      <c r="I7" s="2"/>
      <c r="J7" s="2"/>
      <c r="K7" s="2"/>
      <c r="L7" s="2"/>
      <c r="M7" s="2"/>
      <c r="N7" s="16"/>
    </row>
    <row r="8" spans="1:14">
      <c r="A8" s="53" t="s">
        <v>171</v>
      </c>
      <c r="B8" s="54" t="s">
        <v>126</v>
      </c>
      <c r="C8" s="6">
        <v>6800</v>
      </c>
      <c r="D8" s="6">
        <v>5380</v>
      </c>
      <c r="E8" s="28">
        <f t="shared" si="0"/>
        <v>1420</v>
      </c>
      <c r="F8" s="93"/>
      <c r="G8" s="2"/>
      <c r="H8" s="2"/>
      <c r="I8" s="2"/>
      <c r="J8" s="2"/>
      <c r="K8" s="2"/>
      <c r="L8" s="2"/>
      <c r="M8" s="2"/>
      <c r="N8" s="16"/>
    </row>
    <row r="9" spans="1:14">
      <c r="A9" s="53" t="s">
        <v>172</v>
      </c>
      <c r="B9" s="54" t="s">
        <v>126</v>
      </c>
      <c r="C9" s="6">
        <v>11000</v>
      </c>
      <c r="D9" s="6">
        <v>8800</v>
      </c>
      <c r="E9" s="28">
        <f t="shared" si="0"/>
        <v>2200</v>
      </c>
      <c r="F9" s="93"/>
      <c r="G9" s="2"/>
      <c r="H9" s="2"/>
      <c r="I9" s="2"/>
      <c r="J9" s="2"/>
      <c r="K9" s="2"/>
      <c r="L9" s="2"/>
      <c r="M9" s="2"/>
      <c r="N9" s="16"/>
    </row>
    <row r="10" spans="1:14" ht="15" thickBot="1">
      <c r="A10" s="74" t="s">
        <v>16</v>
      </c>
      <c r="B10" s="55"/>
      <c r="C10" s="20">
        <v>10000</v>
      </c>
      <c r="D10" s="20">
        <v>7950</v>
      </c>
      <c r="E10" s="51">
        <f t="shared" si="0"/>
        <v>2050</v>
      </c>
      <c r="F10" s="93"/>
      <c r="G10" s="2"/>
      <c r="H10" s="2"/>
      <c r="I10" s="2"/>
      <c r="J10" s="2"/>
      <c r="K10" s="2"/>
      <c r="L10" s="2"/>
      <c r="M10" s="2"/>
      <c r="N10" s="16"/>
    </row>
    <row r="11" spans="1:14" s="78" customFormat="1" ht="20.149999999999999" customHeight="1">
      <c r="A11" s="76" t="s">
        <v>111</v>
      </c>
      <c r="B11" s="92" t="s">
        <v>155</v>
      </c>
      <c r="C11" s="92" t="s">
        <v>156</v>
      </c>
      <c r="D11" s="92" t="s">
        <v>157</v>
      </c>
      <c r="E11" s="92" t="s">
        <v>158</v>
      </c>
      <c r="F11" s="92" t="s">
        <v>159</v>
      </c>
      <c r="G11" s="92" t="s">
        <v>160</v>
      </c>
      <c r="H11" s="92" t="s">
        <v>161</v>
      </c>
      <c r="I11" s="92" t="s">
        <v>162</v>
      </c>
      <c r="J11" s="92" t="s">
        <v>163</v>
      </c>
      <c r="K11" s="92" t="s">
        <v>164</v>
      </c>
      <c r="L11" s="92" t="s">
        <v>165</v>
      </c>
      <c r="M11" s="92" t="s">
        <v>166</v>
      </c>
      <c r="N11" s="77" t="s">
        <v>17</v>
      </c>
    </row>
    <row r="12" spans="1:14" ht="15.5">
      <c r="A12" s="75" t="str">
        <f>IF(ISBLANK(A3), "Product 1", A3)</f>
        <v>Tables</v>
      </c>
      <c r="B12" s="5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61"/>
    </row>
    <row r="13" spans="1:14">
      <c r="A13" s="62" t="s">
        <v>115</v>
      </c>
      <c r="B13" s="14">
        <v>15</v>
      </c>
      <c r="C13" s="14">
        <f>B13</f>
        <v>15</v>
      </c>
      <c r="D13" s="14">
        <f t="shared" ref="D13:L13" si="1">C13</f>
        <v>15</v>
      </c>
      <c r="E13" s="14">
        <f t="shared" si="1"/>
        <v>15</v>
      </c>
      <c r="F13" s="14">
        <f t="shared" si="1"/>
        <v>15</v>
      </c>
      <c r="G13" s="14">
        <f t="shared" si="1"/>
        <v>15</v>
      </c>
      <c r="H13" s="14">
        <f t="shared" si="1"/>
        <v>15</v>
      </c>
      <c r="I13" s="14">
        <f t="shared" si="1"/>
        <v>15</v>
      </c>
      <c r="J13" s="14">
        <f t="shared" si="1"/>
        <v>15</v>
      </c>
      <c r="K13" s="14">
        <f t="shared" si="1"/>
        <v>15</v>
      </c>
      <c r="L13" s="14">
        <f t="shared" si="1"/>
        <v>15</v>
      </c>
      <c r="M13" s="14">
        <f>L13</f>
        <v>15</v>
      </c>
      <c r="N13" s="59">
        <f t="shared" ref="N13:N14" si="2">SUM(B13:M13)</f>
        <v>180</v>
      </c>
    </row>
    <row r="14" spans="1:14">
      <c r="A14" s="66" t="s">
        <v>114</v>
      </c>
      <c r="B14" s="67">
        <f>C3*B13</f>
        <v>15000</v>
      </c>
      <c r="C14" s="67">
        <f>C13*C3</f>
        <v>15000</v>
      </c>
      <c r="D14" s="67">
        <f>C3*D13</f>
        <v>15000</v>
      </c>
      <c r="E14" s="67">
        <f>C3*E13</f>
        <v>15000</v>
      </c>
      <c r="F14" s="67">
        <f>C3*F13</f>
        <v>15000</v>
      </c>
      <c r="G14" s="67">
        <f>C3*G13</f>
        <v>15000</v>
      </c>
      <c r="H14" s="67">
        <f>C3*H13</f>
        <v>15000</v>
      </c>
      <c r="I14" s="67">
        <f>C3*I13</f>
        <v>15000</v>
      </c>
      <c r="J14" s="67">
        <f>C3*J13</f>
        <v>15000</v>
      </c>
      <c r="K14" s="67">
        <f>C3*K13</f>
        <v>15000</v>
      </c>
      <c r="L14" s="67">
        <f>C3*L13</f>
        <v>15000</v>
      </c>
      <c r="M14" s="67">
        <f>C3*M13</f>
        <v>15000</v>
      </c>
      <c r="N14" s="68">
        <f t="shared" si="2"/>
        <v>180000</v>
      </c>
    </row>
    <row r="15" spans="1:14">
      <c r="A15" s="63" t="s">
        <v>112</v>
      </c>
      <c r="B15" s="56">
        <f>D3*B13</f>
        <v>12000</v>
      </c>
      <c r="C15" s="56">
        <f>D3*C13</f>
        <v>12000</v>
      </c>
      <c r="D15" s="56">
        <f>D3*D13</f>
        <v>12000</v>
      </c>
      <c r="E15" s="56">
        <f>D3*E13</f>
        <v>12000</v>
      </c>
      <c r="F15" s="56">
        <f>D3*F13</f>
        <v>12000</v>
      </c>
      <c r="G15" s="56">
        <f>D3*G13</f>
        <v>12000</v>
      </c>
      <c r="H15" s="56">
        <f>D3*H13</f>
        <v>12000</v>
      </c>
      <c r="I15" s="56">
        <f>D3*I13</f>
        <v>12000</v>
      </c>
      <c r="J15" s="56">
        <f>D3*J13</f>
        <v>12000</v>
      </c>
      <c r="K15" s="56">
        <f>D3*K13</f>
        <v>12000</v>
      </c>
      <c r="L15" s="56">
        <f>D3*L13</f>
        <v>12000</v>
      </c>
      <c r="M15" s="56">
        <f>D3*M13</f>
        <v>12000</v>
      </c>
      <c r="N15" s="60">
        <f>SUM(B15:M15)</f>
        <v>144000</v>
      </c>
    </row>
    <row r="16" spans="1:14">
      <c r="A16" s="63" t="s">
        <v>113</v>
      </c>
      <c r="B16" s="56">
        <f>B14-B15</f>
        <v>3000</v>
      </c>
      <c r="C16" s="56">
        <f>C14-C15</f>
        <v>3000</v>
      </c>
      <c r="D16" s="56">
        <f t="shared" ref="D16:M16" si="3">D14-D15</f>
        <v>3000</v>
      </c>
      <c r="E16" s="56">
        <f>E14-E15</f>
        <v>3000</v>
      </c>
      <c r="F16" s="56">
        <f>F14-F15</f>
        <v>3000</v>
      </c>
      <c r="G16" s="56">
        <f>G14-G15</f>
        <v>3000</v>
      </c>
      <c r="H16" s="56">
        <f t="shared" si="3"/>
        <v>3000</v>
      </c>
      <c r="I16" s="56">
        <f t="shared" si="3"/>
        <v>3000</v>
      </c>
      <c r="J16" s="56">
        <f t="shared" si="3"/>
        <v>3000</v>
      </c>
      <c r="K16" s="56">
        <f t="shared" si="3"/>
        <v>3000</v>
      </c>
      <c r="L16" s="56">
        <f t="shared" si="3"/>
        <v>3000</v>
      </c>
      <c r="M16" s="56">
        <f t="shared" si="3"/>
        <v>3000</v>
      </c>
      <c r="N16" s="60">
        <f>SUM(B16:M16)</f>
        <v>36000</v>
      </c>
    </row>
    <row r="17" spans="1:14">
      <c r="A17" s="72"/>
      <c r="B17" s="3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6"/>
    </row>
    <row r="18" spans="1:14" ht="15.5">
      <c r="A18" s="79" t="str">
        <f>IF(ISBLANK(A4), "Product 1", A4)</f>
        <v>Chairs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4"/>
    </row>
    <row r="19" spans="1:14">
      <c r="A19" s="62" t="s">
        <v>115</v>
      </c>
      <c r="B19" s="14">
        <v>15</v>
      </c>
      <c r="C19" s="14">
        <f>B19</f>
        <v>15</v>
      </c>
      <c r="D19" s="14">
        <f t="shared" ref="D19:M19" si="4">C19</f>
        <v>15</v>
      </c>
      <c r="E19" s="14">
        <f t="shared" si="4"/>
        <v>15</v>
      </c>
      <c r="F19" s="14">
        <f t="shared" si="4"/>
        <v>15</v>
      </c>
      <c r="G19" s="14">
        <f t="shared" si="4"/>
        <v>15</v>
      </c>
      <c r="H19" s="14">
        <f t="shared" si="4"/>
        <v>15</v>
      </c>
      <c r="I19" s="14">
        <f t="shared" si="4"/>
        <v>15</v>
      </c>
      <c r="J19" s="14">
        <f t="shared" si="4"/>
        <v>15</v>
      </c>
      <c r="K19" s="14">
        <f t="shared" si="4"/>
        <v>15</v>
      </c>
      <c r="L19" s="14">
        <f t="shared" si="4"/>
        <v>15</v>
      </c>
      <c r="M19" s="14">
        <f t="shared" si="4"/>
        <v>15</v>
      </c>
      <c r="N19" s="59">
        <f t="shared" ref="N19" si="5">SUM(B19:M19)</f>
        <v>180</v>
      </c>
    </row>
    <row r="20" spans="1:14">
      <c r="A20" s="66" t="s">
        <v>114</v>
      </c>
      <c r="B20" s="67">
        <f>B19*C4</f>
        <v>39000</v>
      </c>
      <c r="C20" s="67">
        <f>C4*C19</f>
        <v>39000</v>
      </c>
      <c r="D20" s="67">
        <f>C4*D19</f>
        <v>39000</v>
      </c>
      <c r="E20" s="67">
        <f>C4*E19</f>
        <v>39000</v>
      </c>
      <c r="F20" s="67">
        <f>C4*F19</f>
        <v>39000</v>
      </c>
      <c r="G20" s="67">
        <f>C4*G19</f>
        <v>39000</v>
      </c>
      <c r="H20" s="67">
        <f>C4*H19</f>
        <v>39000</v>
      </c>
      <c r="I20" s="67">
        <f>C4*I19</f>
        <v>39000</v>
      </c>
      <c r="J20" s="67">
        <f>C4*J19</f>
        <v>39000</v>
      </c>
      <c r="K20" s="67">
        <f>C4*K19</f>
        <v>39000</v>
      </c>
      <c r="L20" s="67">
        <f>C4*L19</f>
        <v>39000</v>
      </c>
      <c r="M20" s="67">
        <f>C4*M19</f>
        <v>39000</v>
      </c>
      <c r="N20" s="68">
        <f>SUM(B20:M20)</f>
        <v>468000</v>
      </c>
    </row>
    <row r="21" spans="1:14">
      <c r="A21" s="63" t="s">
        <v>112</v>
      </c>
      <c r="B21" s="56">
        <f>D4*B19</f>
        <v>31500</v>
      </c>
      <c r="C21" s="56">
        <f>D4*C19</f>
        <v>31500</v>
      </c>
      <c r="D21" s="56">
        <f>D4*D19</f>
        <v>31500</v>
      </c>
      <c r="E21" s="56">
        <f>D4*E19</f>
        <v>31500</v>
      </c>
      <c r="F21" s="56">
        <f>D4*F19</f>
        <v>31500</v>
      </c>
      <c r="G21" s="56">
        <f>D4*G19</f>
        <v>31500</v>
      </c>
      <c r="H21" s="56">
        <f>D4*H19</f>
        <v>31500</v>
      </c>
      <c r="I21" s="56">
        <f>D4*I19</f>
        <v>31500</v>
      </c>
      <c r="J21" s="56">
        <f>D4*J19</f>
        <v>31500</v>
      </c>
      <c r="K21" s="56">
        <f>D4*K19</f>
        <v>31500</v>
      </c>
      <c r="L21" s="56">
        <f>D4*L19</f>
        <v>31500</v>
      </c>
      <c r="M21" s="56">
        <f>D4*M19</f>
        <v>31500</v>
      </c>
      <c r="N21" s="60">
        <f t="shared" ref="N21" si="6">SUM(B21:M21)</f>
        <v>378000</v>
      </c>
    </row>
    <row r="22" spans="1:14">
      <c r="A22" s="63" t="s">
        <v>113</v>
      </c>
      <c r="B22" s="56">
        <f>B20-B21</f>
        <v>7500</v>
      </c>
      <c r="C22" s="56">
        <f t="shared" ref="C22:M22" si="7">C20-C21</f>
        <v>7500</v>
      </c>
      <c r="D22" s="56">
        <f t="shared" si="7"/>
        <v>7500</v>
      </c>
      <c r="E22" s="56">
        <f t="shared" si="7"/>
        <v>7500</v>
      </c>
      <c r="F22" s="56">
        <f t="shared" si="7"/>
        <v>7500</v>
      </c>
      <c r="G22" s="56">
        <f t="shared" si="7"/>
        <v>7500</v>
      </c>
      <c r="H22" s="56">
        <f t="shared" si="7"/>
        <v>7500</v>
      </c>
      <c r="I22" s="56">
        <f t="shared" si="7"/>
        <v>7500</v>
      </c>
      <c r="J22" s="56">
        <f t="shared" si="7"/>
        <v>7500</v>
      </c>
      <c r="K22" s="56">
        <f t="shared" si="7"/>
        <v>7500</v>
      </c>
      <c r="L22" s="56">
        <f t="shared" si="7"/>
        <v>7500</v>
      </c>
      <c r="M22" s="56">
        <f t="shared" si="7"/>
        <v>7500</v>
      </c>
      <c r="N22" s="60">
        <f>SUM(B22:M22)</f>
        <v>90000</v>
      </c>
    </row>
    <row r="23" spans="1:14">
      <c r="A23" s="15"/>
      <c r="B23" s="3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6"/>
    </row>
    <row r="24" spans="1:14" ht="15.5">
      <c r="A24" s="79" t="str">
        <f>IF(ISBLANK(A5), "Product 1", A5)</f>
        <v>Bench and Table set</v>
      </c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64"/>
    </row>
    <row r="25" spans="1:14">
      <c r="A25" s="62" t="s">
        <v>115</v>
      </c>
      <c r="B25" s="14">
        <v>10</v>
      </c>
      <c r="C25" s="14">
        <v>10</v>
      </c>
      <c r="D25" s="14">
        <v>10</v>
      </c>
      <c r="E25" s="14">
        <v>10</v>
      </c>
      <c r="F25" s="14">
        <v>10</v>
      </c>
      <c r="G25" s="14">
        <v>10</v>
      </c>
      <c r="H25" s="14">
        <v>10</v>
      </c>
      <c r="I25" s="14">
        <v>10</v>
      </c>
      <c r="J25" s="14">
        <v>10</v>
      </c>
      <c r="K25" s="14">
        <v>10</v>
      </c>
      <c r="L25" s="14">
        <v>10</v>
      </c>
      <c r="M25" s="14">
        <v>10</v>
      </c>
      <c r="N25" s="59">
        <f t="shared" ref="N25" si="8">SUM(B25:M25)</f>
        <v>120</v>
      </c>
    </row>
    <row r="26" spans="1:14">
      <c r="A26" s="66" t="s">
        <v>114</v>
      </c>
      <c r="B26" s="67">
        <f>B25*C5</f>
        <v>83000</v>
      </c>
      <c r="C26" s="67">
        <f>C25*C5</f>
        <v>83000</v>
      </c>
      <c r="D26" s="67">
        <f>C5*D25</f>
        <v>83000</v>
      </c>
      <c r="E26" s="67">
        <f>C5*E25</f>
        <v>83000</v>
      </c>
      <c r="F26" s="67">
        <f>C5*F25</f>
        <v>83000</v>
      </c>
      <c r="G26" s="67">
        <f>C5*G25</f>
        <v>83000</v>
      </c>
      <c r="H26" s="67">
        <f>C5*H25</f>
        <v>83000</v>
      </c>
      <c r="I26" s="67">
        <f>C5*I25</f>
        <v>83000</v>
      </c>
      <c r="J26" s="67">
        <f>C5*J25</f>
        <v>83000</v>
      </c>
      <c r="K26" s="67">
        <f>C5*K25</f>
        <v>83000</v>
      </c>
      <c r="L26" s="67">
        <f>C5*L25</f>
        <v>83000</v>
      </c>
      <c r="M26" s="67">
        <f>C5*M25</f>
        <v>83000</v>
      </c>
      <c r="N26" s="68">
        <f>SUM(B26:M26)</f>
        <v>996000</v>
      </c>
    </row>
    <row r="27" spans="1:14">
      <c r="A27" s="63" t="s">
        <v>112</v>
      </c>
      <c r="B27" s="56">
        <f>B25*D5</f>
        <v>66000</v>
      </c>
      <c r="C27" s="56">
        <f>D5*C25</f>
        <v>66000</v>
      </c>
      <c r="D27" s="56">
        <f>D5*D25</f>
        <v>66000</v>
      </c>
      <c r="E27" s="56">
        <f>D5*E25</f>
        <v>66000</v>
      </c>
      <c r="F27" s="56">
        <f>D5*F25</f>
        <v>66000</v>
      </c>
      <c r="G27" s="56">
        <f>D5*G25</f>
        <v>66000</v>
      </c>
      <c r="H27" s="56">
        <f>D5*H25</f>
        <v>66000</v>
      </c>
      <c r="I27" s="56">
        <f>D5*I25</f>
        <v>66000</v>
      </c>
      <c r="J27" s="56">
        <f>D5*J25</f>
        <v>66000</v>
      </c>
      <c r="K27" s="56">
        <f>D5*K25</f>
        <v>66000</v>
      </c>
      <c r="L27" s="56">
        <f>D5*L25</f>
        <v>66000</v>
      </c>
      <c r="M27" s="56">
        <f>D5*M25</f>
        <v>66000</v>
      </c>
      <c r="N27" s="60">
        <f t="shared" ref="N27" si="9">SUM(B27:M27)</f>
        <v>792000</v>
      </c>
    </row>
    <row r="28" spans="1:14">
      <c r="A28" s="63" t="s">
        <v>113</v>
      </c>
      <c r="B28" s="56">
        <f>B26-B27</f>
        <v>17000</v>
      </c>
      <c r="C28" s="56">
        <f t="shared" ref="C28:M28" si="10">C26-C27</f>
        <v>17000</v>
      </c>
      <c r="D28" s="56">
        <f t="shared" si="10"/>
        <v>17000</v>
      </c>
      <c r="E28" s="56">
        <f t="shared" si="10"/>
        <v>17000</v>
      </c>
      <c r="F28" s="56">
        <f t="shared" si="10"/>
        <v>17000</v>
      </c>
      <c r="G28" s="56">
        <f t="shared" si="10"/>
        <v>17000</v>
      </c>
      <c r="H28" s="56">
        <f t="shared" si="10"/>
        <v>17000</v>
      </c>
      <c r="I28" s="56">
        <f t="shared" si="10"/>
        <v>17000</v>
      </c>
      <c r="J28" s="56">
        <f t="shared" si="10"/>
        <v>17000</v>
      </c>
      <c r="K28" s="56">
        <f t="shared" si="10"/>
        <v>17000</v>
      </c>
      <c r="L28" s="56">
        <f t="shared" si="10"/>
        <v>17000</v>
      </c>
      <c r="M28" s="56">
        <f t="shared" si="10"/>
        <v>17000</v>
      </c>
      <c r="N28" s="60">
        <f>SUM(B28:M28)</f>
        <v>204000</v>
      </c>
    </row>
    <row r="29" spans="1:14">
      <c r="A29" s="15"/>
      <c r="B29" s="3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6"/>
    </row>
    <row r="30" spans="1:14" ht="15.5">
      <c r="A30" s="79" t="str">
        <f>IF(ISBLANK(A6), "Product 1", A6)</f>
        <v>Book's Shelf</v>
      </c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64"/>
    </row>
    <row r="31" spans="1:14">
      <c r="A31" s="62" t="s">
        <v>115</v>
      </c>
      <c r="B31" s="14">
        <v>10</v>
      </c>
      <c r="C31" s="14">
        <v>10</v>
      </c>
      <c r="D31" s="14">
        <v>10</v>
      </c>
      <c r="E31" s="14">
        <v>10</v>
      </c>
      <c r="F31" s="14">
        <v>10</v>
      </c>
      <c r="G31" s="14">
        <v>10</v>
      </c>
      <c r="H31" s="14">
        <v>10</v>
      </c>
      <c r="I31" s="14">
        <v>10</v>
      </c>
      <c r="J31" s="14">
        <v>10</v>
      </c>
      <c r="K31" s="14">
        <v>10</v>
      </c>
      <c r="L31" s="14">
        <v>10</v>
      </c>
      <c r="M31" s="14">
        <v>10</v>
      </c>
      <c r="N31" s="59">
        <f t="shared" ref="N31" si="11">SUM(B31:M31)</f>
        <v>120</v>
      </c>
    </row>
    <row r="32" spans="1:14">
      <c r="A32" s="66" t="s">
        <v>114</v>
      </c>
      <c r="B32" s="67">
        <f>C6*B31</f>
        <v>85000</v>
      </c>
      <c r="C32" s="67">
        <f>C6*C31</f>
        <v>85000</v>
      </c>
      <c r="D32" s="67">
        <f>C6*D31</f>
        <v>85000</v>
      </c>
      <c r="E32" s="67">
        <f>C6*E31</f>
        <v>85000</v>
      </c>
      <c r="F32" s="67">
        <f>C6*F31</f>
        <v>85000</v>
      </c>
      <c r="G32" s="67">
        <f>C6*G31</f>
        <v>85000</v>
      </c>
      <c r="H32" s="67">
        <f>C6*H31</f>
        <v>85000</v>
      </c>
      <c r="I32" s="67">
        <f>C6*I31</f>
        <v>85000</v>
      </c>
      <c r="J32" s="67">
        <f>C6*J31</f>
        <v>85000</v>
      </c>
      <c r="K32" s="67">
        <f>C6*K31</f>
        <v>85000</v>
      </c>
      <c r="L32" s="67">
        <f>C6*L31</f>
        <v>85000</v>
      </c>
      <c r="M32" s="67">
        <f>C6*M31</f>
        <v>85000</v>
      </c>
      <c r="N32" s="68">
        <f>SUM(B32:M32)</f>
        <v>1020000</v>
      </c>
    </row>
    <row r="33" spans="1:14">
      <c r="A33" s="63" t="s">
        <v>112</v>
      </c>
      <c r="B33" s="56">
        <f>D6*B31</f>
        <v>68000</v>
      </c>
      <c r="C33" s="56">
        <f>D6*C31</f>
        <v>68000</v>
      </c>
      <c r="D33" s="56">
        <f>D6*D31</f>
        <v>68000</v>
      </c>
      <c r="E33" s="56">
        <f>D6*E31</f>
        <v>68000</v>
      </c>
      <c r="F33" s="56">
        <f>D6*F31</f>
        <v>68000</v>
      </c>
      <c r="G33" s="56">
        <f>D6*G31</f>
        <v>68000</v>
      </c>
      <c r="H33" s="56">
        <f>D6*H31</f>
        <v>68000</v>
      </c>
      <c r="I33" s="56">
        <f>D6*I31</f>
        <v>68000</v>
      </c>
      <c r="J33" s="56">
        <f>D6*J31</f>
        <v>68000</v>
      </c>
      <c r="K33" s="56">
        <f>D6*K31</f>
        <v>68000</v>
      </c>
      <c r="L33" s="56">
        <f>D6*L31</f>
        <v>68000</v>
      </c>
      <c r="M33" s="56">
        <f>D6*M31</f>
        <v>68000</v>
      </c>
      <c r="N33" s="60">
        <f t="shared" ref="N33" si="12">SUM(B33:M33)</f>
        <v>816000</v>
      </c>
    </row>
    <row r="34" spans="1:14">
      <c r="A34" s="63" t="s">
        <v>113</v>
      </c>
      <c r="B34" s="56">
        <f>B32-B33</f>
        <v>17000</v>
      </c>
      <c r="C34" s="56">
        <f t="shared" ref="C34:M34" si="13">C32-C33</f>
        <v>17000</v>
      </c>
      <c r="D34" s="56">
        <f t="shared" si="13"/>
        <v>17000</v>
      </c>
      <c r="E34" s="56">
        <f t="shared" si="13"/>
        <v>17000</v>
      </c>
      <c r="F34" s="56">
        <f t="shared" si="13"/>
        <v>17000</v>
      </c>
      <c r="G34" s="56">
        <f t="shared" si="13"/>
        <v>17000</v>
      </c>
      <c r="H34" s="56">
        <f t="shared" si="13"/>
        <v>17000</v>
      </c>
      <c r="I34" s="56">
        <f t="shared" si="13"/>
        <v>17000</v>
      </c>
      <c r="J34" s="56">
        <f t="shared" si="13"/>
        <v>17000</v>
      </c>
      <c r="K34" s="56">
        <f t="shared" si="13"/>
        <v>17000</v>
      </c>
      <c r="L34" s="56">
        <f t="shared" si="13"/>
        <v>17000</v>
      </c>
      <c r="M34" s="56">
        <f t="shared" si="13"/>
        <v>17000</v>
      </c>
      <c r="N34" s="60">
        <f>SUM(B34:M34)</f>
        <v>204000</v>
      </c>
    </row>
    <row r="35" spans="1:14">
      <c r="A35" s="15"/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6"/>
    </row>
    <row r="36" spans="1:14" ht="15.5">
      <c r="A36" s="79" t="str">
        <f>IF(ISBLANK(A7), "Product 1", A7)</f>
        <v>Almirah</v>
      </c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64"/>
    </row>
    <row r="37" spans="1:14">
      <c r="A37" s="62" t="s">
        <v>115</v>
      </c>
      <c r="B37" s="14">
        <v>7</v>
      </c>
      <c r="C37" s="14">
        <v>7</v>
      </c>
      <c r="D37" s="14">
        <v>7</v>
      </c>
      <c r="E37" s="14">
        <v>7</v>
      </c>
      <c r="F37" s="14">
        <v>7</v>
      </c>
      <c r="G37" s="14">
        <v>7</v>
      </c>
      <c r="H37" s="14">
        <v>7</v>
      </c>
      <c r="I37" s="14">
        <v>7</v>
      </c>
      <c r="J37" s="14">
        <v>7</v>
      </c>
      <c r="K37" s="14">
        <v>7</v>
      </c>
      <c r="L37" s="14">
        <v>7</v>
      </c>
      <c r="M37" s="14">
        <v>7</v>
      </c>
      <c r="N37" s="59">
        <f t="shared" ref="N37" si="14">SUM(B37:M37)</f>
        <v>84</v>
      </c>
    </row>
    <row r="38" spans="1:14">
      <c r="A38" s="66" t="s">
        <v>114</v>
      </c>
      <c r="B38" s="67">
        <f>B37*C7</f>
        <v>73500</v>
      </c>
      <c r="C38" s="67">
        <f>C37*C7</f>
        <v>73500</v>
      </c>
      <c r="D38" s="67">
        <f>C7*D37</f>
        <v>73500</v>
      </c>
      <c r="E38" s="67">
        <f>E37*C7</f>
        <v>73500</v>
      </c>
      <c r="F38" s="67">
        <f>F37*C7</f>
        <v>73500</v>
      </c>
      <c r="G38" s="67">
        <f>G37*C7</f>
        <v>73500</v>
      </c>
      <c r="H38" s="67">
        <f>H37*C7</f>
        <v>73500</v>
      </c>
      <c r="I38" s="67">
        <f>I37*C7</f>
        <v>73500</v>
      </c>
      <c r="J38" s="67">
        <f>J37*C7</f>
        <v>73500</v>
      </c>
      <c r="K38" s="67">
        <f>K37*C7</f>
        <v>73500</v>
      </c>
      <c r="L38" s="67">
        <f>L37*C7</f>
        <v>73500</v>
      </c>
      <c r="M38" s="67">
        <f>M37*C7</f>
        <v>73500</v>
      </c>
      <c r="N38" s="68">
        <f>SUM(B38:M38)</f>
        <v>882000</v>
      </c>
    </row>
    <row r="39" spans="1:14">
      <c r="A39" s="63" t="s">
        <v>112</v>
      </c>
      <c r="B39" s="56">
        <f>D7*B37</f>
        <v>59500</v>
      </c>
      <c r="C39" s="56">
        <f>D7*C37</f>
        <v>59500</v>
      </c>
      <c r="D39" s="56">
        <f>D7*D37</f>
        <v>59500</v>
      </c>
      <c r="E39" s="56">
        <f>D7*E37</f>
        <v>59500</v>
      </c>
      <c r="F39" s="56">
        <f>D7*F37</f>
        <v>59500</v>
      </c>
      <c r="G39" s="56">
        <f>D7*G37</f>
        <v>59500</v>
      </c>
      <c r="H39" s="56">
        <f>D7*H37</f>
        <v>59500</v>
      </c>
      <c r="I39" s="56">
        <f>D7*I37</f>
        <v>59500</v>
      </c>
      <c r="J39" s="56">
        <f>D7*J37</f>
        <v>59500</v>
      </c>
      <c r="K39" s="56">
        <f>D7*K37</f>
        <v>59500</v>
      </c>
      <c r="L39" s="56">
        <f>D7*L37</f>
        <v>59500</v>
      </c>
      <c r="M39" s="56">
        <f>D7*M37</f>
        <v>59500</v>
      </c>
      <c r="N39" s="60">
        <f t="shared" ref="N39" si="15">SUM(B39:M39)</f>
        <v>714000</v>
      </c>
    </row>
    <row r="40" spans="1:14">
      <c r="A40" s="63" t="s">
        <v>113</v>
      </c>
      <c r="B40" s="56">
        <f>B38-B39</f>
        <v>14000</v>
      </c>
      <c r="C40" s="56">
        <f t="shared" ref="C40:M40" si="16">C38-C39</f>
        <v>14000</v>
      </c>
      <c r="D40" s="56">
        <f t="shared" si="16"/>
        <v>14000</v>
      </c>
      <c r="E40" s="56">
        <f t="shared" si="16"/>
        <v>14000</v>
      </c>
      <c r="F40" s="56">
        <f t="shared" si="16"/>
        <v>14000</v>
      </c>
      <c r="G40" s="56">
        <f t="shared" si="16"/>
        <v>14000</v>
      </c>
      <c r="H40" s="56">
        <f t="shared" si="16"/>
        <v>14000</v>
      </c>
      <c r="I40" s="56">
        <f t="shared" si="16"/>
        <v>14000</v>
      </c>
      <c r="J40" s="56">
        <f t="shared" si="16"/>
        <v>14000</v>
      </c>
      <c r="K40" s="56">
        <f t="shared" si="16"/>
        <v>14000</v>
      </c>
      <c r="L40" s="56">
        <f t="shared" si="16"/>
        <v>14000</v>
      </c>
      <c r="M40" s="56">
        <f t="shared" si="16"/>
        <v>14000</v>
      </c>
      <c r="N40" s="60">
        <f>SUM(B40:M40)</f>
        <v>168000</v>
      </c>
    </row>
    <row r="41" spans="1:14">
      <c r="A41" s="15"/>
      <c r="B41" s="3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6"/>
    </row>
    <row r="42" spans="1:14" ht="15.5">
      <c r="A42" s="79" t="str">
        <f>IF(ISBLANK(A8), "Product 1", A8)</f>
        <v>Podium</v>
      </c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64"/>
    </row>
    <row r="43" spans="1:14">
      <c r="A43" s="62" t="s">
        <v>115</v>
      </c>
      <c r="B43" s="14">
        <v>5</v>
      </c>
      <c r="C43" s="14">
        <v>10</v>
      </c>
      <c r="D43" s="14">
        <v>10</v>
      </c>
      <c r="E43" s="14">
        <v>10</v>
      </c>
      <c r="F43" s="14">
        <v>10</v>
      </c>
      <c r="G43" s="14">
        <v>10</v>
      </c>
      <c r="H43" s="14">
        <v>10</v>
      </c>
      <c r="I43" s="14">
        <v>10</v>
      </c>
      <c r="J43" s="14">
        <v>10</v>
      </c>
      <c r="K43" s="14">
        <v>10</v>
      </c>
      <c r="L43" s="14">
        <v>10</v>
      </c>
      <c r="M43" s="14">
        <v>10</v>
      </c>
      <c r="N43" s="59">
        <f t="shared" ref="N43" si="17">SUM(B43:M43)</f>
        <v>115</v>
      </c>
    </row>
    <row r="44" spans="1:14">
      <c r="A44" s="66" t="s">
        <v>114</v>
      </c>
      <c r="B44" s="67">
        <f>B43*C8</f>
        <v>34000</v>
      </c>
      <c r="C44" s="67">
        <f>C43*C8</f>
        <v>68000</v>
      </c>
      <c r="D44" s="67">
        <f>D43*C8</f>
        <v>68000</v>
      </c>
      <c r="E44" s="67">
        <f>E43*C8</f>
        <v>68000</v>
      </c>
      <c r="F44" s="67">
        <f>F43*C8</f>
        <v>68000</v>
      </c>
      <c r="G44" s="67">
        <f>G43*C8</f>
        <v>68000</v>
      </c>
      <c r="H44" s="67">
        <f>H43*C8</f>
        <v>68000</v>
      </c>
      <c r="I44" s="67">
        <f>I43*C8</f>
        <v>68000</v>
      </c>
      <c r="J44" s="67">
        <f>J43*C8</f>
        <v>68000</v>
      </c>
      <c r="K44" s="67">
        <f>K43*C8</f>
        <v>68000</v>
      </c>
      <c r="L44" s="67">
        <f>L43*C8</f>
        <v>68000</v>
      </c>
      <c r="M44" s="67">
        <f>M43*C8</f>
        <v>68000</v>
      </c>
      <c r="N44" s="68">
        <f>SUM(B44:M44)</f>
        <v>782000</v>
      </c>
    </row>
    <row r="45" spans="1:14">
      <c r="A45" s="63" t="s">
        <v>112</v>
      </c>
      <c r="B45" s="56">
        <f>D8*B43</f>
        <v>26900</v>
      </c>
      <c r="C45" s="56">
        <f>D8*C43</f>
        <v>53800</v>
      </c>
      <c r="D45" s="56">
        <f>D8*D43</f>
        <v>53800</v>
      </c>
      <c r="E45" s="56">
        <f>D8*E43</f>
        <v>53800</v>
      </c>
      <c r="F45" s="56">
        <f>D8*F43</f>
        <v>53800</v>
      </c>
      <c r="G45" s="56">
        <f>D8*G43</f>
        <v>53800</v>
      </c>
      <c r="H45" s="56">
        <f>D8*H43</f>
        <v>53800</v>
      </c>
      <c r="I45" s="56">
        <f>D8*I43</f>
        <v>53800</v>
      </c>
      <c r="J45" s="56">
        <f>D8*J43</f>
        <v>53800</v>
      </c>
      <c r="K45" s="56">
        <f>D8*K43</f>
        <v>53800</v>
      </c>
      <c r="L45" s="56">
        <f>D8*L43</f>
        <v>53800</v>
      </c>
      <c r="M45" s="56">
        <f>D8*M43</f>
        <v>53800</v>
      </c>
      <c r="N45" s="60">
        <f t="shared" ref="N45" si="18">SUM(B45:M45)</f>
        <v>618700</v>
      </c>
    </row>
    <row r="46" spans="1:14">
      <c r="A46" s="63" t="s">
        <v>113</v>
      </c>
      <c r="B46" s="56">
        <f>B44-B45</f>
        <v>7100</v>
      </c>
      <c r="C46" s="56">
        <f>C44-C45</f>
        <v>14200</v>
      </c>
      <c r="D46" s="56">
        <f t="shared" ref="D46" si="19">D44-D45</f>
        <v>14200</v>
      </c>
      <c r="E46" s="56">
        <f t="shared" ref="E46" si="20">E44-E45</f>
        <v>14200</v>
      </c>
      <c r="F46" s="56">
        <f t="shared" ref="F46" si="21">F44-F45</f>
        <v>14200</v>
      </c>
      <c r="G46" s="56">
        <f t="shared" ref="G46" si="22">G44-G45</f>
        <v>14200</v>
      </c>
      <c r="H46" s="56">
        <f t="shared" ref="H46" si="23">H44-H45</f>
        <v>14200</v>
      </c>
      <c r="I46" s="56">
        <f t="shared" ref="I46" si="24">I44-I45</f>
        <v>14200</v>
      </c>
      <c r="J46" s="56">
        <f t="shared" ref="J46" si="25">J44-J45</f>
        <v>14200</v>
      </c>
      <c r="K46" s="56">
        <f t="shared" ref="K46" si="26">K44-K45</f>
        <v>14200</v>
      </c>
      <c r="L46" s="56">
        <f t="shared" ref="L46" si="27">L44-L45</f>
        <v>14200</v>
      </c>
      <c r="M46" s="56">
        <f t="shared" ref="M46" si="28">M44-M45</f>
        <v>14200</v>
      </c>
      <c r="N46" s="60">
        <f>SUM(B46:M46)</f>
        <v>163300</v>
      </c>
    </row>
    <row r="47" spans="1:14">
      <c r="A47" s="15"/>
      <c r="B47" s="3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6"/>
    </row>
    <row r="48" spans="1:14" ht="15.5">
      <c r="A48" s="79" t="str">
        <f>IF(ISBLANK(A9), "Product 1", A9)</f>
        <v>Cabinets</v>
      </c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4"/>
    </row>
    <row r="49" spans="1:14">
      <c r="A49" s="62" t="s">
        <v>115</v>
      </c>
      <c r="B49" s="14">
        <v>5</v>
      </c>
      <c r="C49" s="14">
        <v>5</v>
      </c>
      <c r="D49" s="14">
        <v>5</v>
      </c>
      <c r="E49" s="14">
        <v>5</v>
      </c>
      <c r="F49" s="14">
        <v>5</v>
      </c>
      <c r="G49" s="14">
        <v>5</v>
      </c>
      <c r="H49" s="14">
        <v>5</v>
      </c>
      <c r="I49" s="14">
        <v>5</v>
      </c>
      <c r="J49" s="14">
        <v>5</v>
      </c>
      <c r="K49" s="14">
        <v>5</v>
      </c>
      <c r="L49" s="14">
        <v>5</v>
      </c>
      <c r="M49" s="14">
        <v>5</v>
      </c>
      <c r="N49" s="59">
        <f t="shared" ref="N49" si="29">SUM(B49:M49)</f>
        <v>60</v>
      </c>
    </row>
    <row r="50" spans="1:14">
      <c r="A50" s="66" t="s">
        <v>114</v>
      </c>
      <c r="B50" s="67">
        <f>B49*C9</f>
        <v>55000</v>
      </c>
      <c r="C50" s="67">
        <f>C49*C9</f>
        <v>55000</v>
      </c>
      <c r="D50" s="67">
        <f>D49*C9</f>
        <v>55000</v>
      </c>
      <c r="E50" s="67">
        <f>E49*C9</f>
        <v>55000</v>
      </c>
      <c r="F50" s="67">
        <f>F49*C9</f>
        <v>55000</v>
      </c>
      <c r="G50" s="67">
        <f>G49*C9</f>
        <v>55000</v>
      </c>
      <c r="H50" s="67">
        <f>H49*C9</f>
        <v>55000</v>
      </c>
      <c r="I50" s="67">
        <f>I49*C9</f>
        <v>55000</v>
      </c>
      <c r="J50" s="67">
        <f>J49*C9</f>
        <v>55000</v>
      </c>
      <c r="K50" s="67">
        <f>K49*C9</f>
        <v>55000</v>
      </c>
      <c r="L50" s="67">
        <f>L49*C9</f>
        <v>55000</v>
      </c>
      <c r="M50" s="67">
        <f>M49*C9</f>
        <v>55000</v>
      </c>
      <c r="N50" s="68">
        <f>SUM(B50:M50)</f>
        <v>660000</v>
      </c>
    </row>
    <row r="51" spans="1:14">
      <c r="A51" s="63" t="s">
        <v>112</v>
      </c>
      <c r="B51" s="56">
        <f>D9*B49</f>
        <v>44000</v>
      </c>
      <c r="C51" s="56">
        <f>D9*C49</f>
        <v>44000</v>
      </c>
      <c r="D51" s="56">
        <f>D9*D49</f>
        <v>44000</v>
      </c>
      <c r="E51" s="56">
        <f>D9*E49</f>
        <v>44000</v>
      </c>
      <c r="F51" s="56">
        <f>D9*F49</f>
        <v>44000</v>
      </c>
      <c r="G51" s="56">
        <f>D9*G49</f>
        <v>44000</v>
      </c>
      <c r="H51" s="56">
        <f>D9*H49</f>
        <v>44000</v>
      </c>
      <c r="I51" s="56">
        <f>D9*I49</f>
        <v>44000</v>
      </c>
      <c r="J51" s="56">
        <f>D9*J49</f>
        <v>44000</v>
      </c>
      <c r="K51" s="56">
        <f>D9*K49</f>
        <v>44000</v>
      </c>
      <c r="L51" s="56">
        <f>D9*L49</f>
        <v>44000</v>
      </c>
      <c r="M51" s="56">
        <f>D9*M49</f>
        <v>44000</v>
      </c>
      <c r="N51" s="60">
        <f t="shared" ref="N51" si="30">SUM(B51:M51)</f>
        <v>528000</v>
      </c>
    </row>
    <row r="52" spans="1:14">
      <c r="A52" s="63" t="s">
        <v>113</v>
      </c>
      <c r="B52" s="56">
        <f>B50-B51</f>
        <v>11000</v>
      </c>
      <c r="C52" s="56">
        <f t="shared" ref="C52:M52" si="31">C50-C51</f>
        <v>11000</v>
      </c>
      <c r="D52" s="56">
        <f t="shared" si="31"/>
        <v>11000</v>
      </c>
      <c r="E52" s="56">
        <f t="shared" si="31"/>
        <v>11000</v>
      </c>
      <c r="F52" s="56">
        <f t="shared" si="31"/>
        <v>11000</v>
      </c>
      <c r="G52" s="56">
        <f t="shared" si="31"/>
        <v>11000</v>
      </c>
      <c r="H52" s="56">
        <f t="shared" si="31"/>
        <v>11000</v>
      </c>
      <c r="I52" s="56">
        <f t="shared" si="31"/>
        <v>11000</v>
      </c>
      <c r="J52" s="56">
        <f t="shared" si="31"/>
        <v>11000</v>
      </c>
      <c r="K52" s="56">
        <f t="shared" si="31"/>
        <v>11000</v>
      </c>
      <c r="L52" s="56">
        <f t="shared" si="31"/>
        <v>11000</v>
      </c>
      <c r="M52" s="56">
        <f t="shared" si="31"/>
        <v>11000</v>
      </c>
      <c r="N52" s="60">
        <f>SUM(B52:M52)</f>
        <v>132000</v>
      </c>
    </row>
    <row r="53" spans="1:14">
      <c r="A53" s="15"/>
      <c r="B53" s="3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6"/>
    </row>
    <row r="54" spans="1:14" ht="15.5">
      <c r="A54" s="79" t="str">
        <f>IF(ISBLANK(A10), "Product 1", A10)</f>
        <v>Other</v>
      </c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64"/>
    </row>
    <row r="55" spans="1:14">
      <c r="A55" s="62" t="s">
        <v>115</v>
      </c>
      <c r="B55" s="14">
        <v>5</v>
      </c>
      <c r="C55" s="14">
        <v>5</v>
      </c>
      <c r="D55" s="14">
        <v>5</v>
      </c>
      <c r="E55" s="14">
        <v>5</v>
      </c>
      <c r="F55" s="14">
        <v>5</v>
      </c>
      <c r="G55" s="14">
        <v>5</v>
      </c>
      <c r="H55" s="14">
        <v>5</v>
      </c>
      <c r="I55" s="14">
        <v>5</v>
      </c>
      <c r="J55" s="14">
        <v>5</v>
      </c>
      <c r="K55" s="14">
        <v>5</v>
      </c>
      <c r="L55" s="14">
        <v>5</v>
      </c>
      <c r="M55" s="14">
        <v>5</v>
      </c>
      <c r="N55" s="59">
        <f t="shared" ref="N55" si="32">SUM(B55:M55)</f>
        <v>60</v>
      </c>
    </row>
    <row r="56" spans="1:14">
      <c r="A56" s="66" t="s">
        <v>114</v>
      </c>
      <c r="B56" s="67">
        <f>B55*C10</f>
        <v>50000</v>
      </c>
      <c r="C56" s="67">
        <f>C55*C10</f>
        <v>50000</v>
      </c>
      <c r="D56" s="67">
        <f>D55*C10</f>
        <v>50000</v>
      </c>
      <c r="E56" s="67">
        <f>E55*C10</f>
        <v>50000</v>
      </c>
      <c r="F56" s="67">
        <f>F55*C10</f>
        <v>50000</v>
      </c>
      <c r="G56" s="67">
        <f>G55*C10</f>
        <v>50000</v>
      </c>
      <c r="H56" s="67">
        <f>H55*C10</f>
        <v>50000</v>
      </c>
      <c r="I56" s="67">
        <f>I55*C10</f>
        <v>50000</v>
      </c>
      <c r="J56" s="67">
        <f>J55*C10</f>
        <v>50000</v>
      </c>
      <c r="K56" s="67">
        <f>K55*C10</f>
        <v>50000</v>
      </c>
      <c r="L56" s="67">
        <f>L55*C10</f>
        <v>50000</v>
      </c>
      <c r="M56" s="67">
        <f>M55*C10</f>
        <v>50000</v>
      </c>
      <c r="N56" s="68">
        <f>SUM(B56:M56)</f>
        <v>600000</v>
      </c>
    </row>
    <row r="57" spans="1:14">
      <c r="A57" s="63" t="s">
        <v>112</v>
      </c>
      <c r="B57" s="56">
        <f>D10*B55</f>
        <v>39750</v>
      </c>
      <c r="C57" s="56">
        <f>D10*C55</f>
        <v>39750</v>
      </c>
      <c r="D57" s="56">
        <f>D10*D55</f>
        <v>39750</v>
      </c>
      <c r="E57" s="56">
        <f>D10*E55</f>
        <v>39750</v>
      </c>
      <c r="F57" s="56">
        <f>D10*F55</f>
        <v>39750</v>
      </c>
      <c r="G57" s="56">
        <f t="shared" ref="G57" si="33">E10*G55</f>
        <v>10250</v>
      </c>
      <c r="H57" s="56">
        <f>D10*H55</f>
        <v>39750</v>
      </c>
      <c r="I57" s="56">
        <f>D10*I55</f>
        <v>39750</v>
      </c>
      <c r="J57" s="56">
        <f>D10*J55</f>
        <v>39750</v>
      </c>
      <c r="K57" s="56">
        <f>D10*K55</f>
        <v>39750</v>
      </c>
      <c r="L57" s="56">
        <f>D10*L55</f>
        <v>39750</v>
      </c>
      <c r="M57" s="56">
        <f>D10*M55</f>
        <v>39750</v>
      </c>
      <c r="N57" s="60">
        <f t="shared" ref="N57" si="34">SUM(B57:M57)</f>
        <v>447500</v>
      </c>
    </row>
    <row r="58" spans="1:14">
      <c r="A58" s="63" t="s">
        <v>113</v>
      </c>
      <c r="B58" s="56">
        <f>B56-B57</f>
        <v>10250</v>
      </c>
      <c r="C58" s="56">
        <f t="shared" ref="C58:M58" si="35">C56-C57</f>
        <v>10250</v>
      </c>
      <c r="D58" s="56">
        <f t="shared" si="35"/>
        <v>10250</v>
      </c>
      <c r="E58" s="56">
        <f t="shared" si="35"/>
        <v>10250</v>
      </c>
      <c r="F58" s="56">
        <f t="shared" si="35"/>
        <v>10250</v>
      </c>
      <c r="G58" s="56">
        <f t="shared" si="35"/>
        <v>39750</v>
      </c>
      <c r="H58" s="56">
        <f t="shared" si="35"/>
        <v>10250</v>
      </c>
      <c r="I58" s="56">
        <f t="shared" si="35"/>
        <v>10250</v>
      </c>
      <c r="J58" s="56">
        <f t="shared" si="35"/>
        <v>10250</v>
      </c>
      <c r="K58" s="56">
        <f t="shared" si="35"/>
        <v>10250</v>
      </c>
      <c r="L58" s="56">
        <f t="shared" si="35"/>
        <v>10250</v>
      </c>
      <c r="M58" s="56">
        <f t="shared" si="35"/>
        <v>10250</v>
      </c>
      <c r="N58" s="60">
        <f>SUM(B58:M58)</f>
        <v>152500</v>
      </c>
    </row>
    <row r="59" spans="1:14" ht="15" thickBot="1">
      <c r="A59" s="17"/>
      <c r="B59" s="6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7"/>
    </row>
  </sheetData>
  <mergeCells count="3">
    <mergeCell ref="G3:H3"/>
    <mergeCell ref="G4:H4"/>
    <mergeCell ref="A1:N1"/>
  </mergeCells>
  <phoneticPr fontId="15" type="noConversion"/>
  <pageMargins left="0.7" right="0.7" top="0.56000000000000005" bottom="0.51" header="0.3" footer="0.3"/>
  <pageSetup paperSize="9" scale="5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workbookViewId="0">
      <pane ySplit="2" topLeftCell="A48" activePane="bottomLeft" state="frozen"/>
      <selection pane="bottomLeft" sqref="A1:XFD1048576"/>
    </sheetView>
  </sheetViews>
  <sheetFormatPr defaultColWidth="9.1796875" defaultRowHeight="21"/>
  <cols>
    <col min="1" max="1" width="3.54296875" style="151" bestFit="1" customWidth="1"/>
    <col min="2" max="2" width="64.1796875" style="145" customWidth="1"/>
    <col min="3" max="3" width="21.1796875" style="145" customWidth="1"/>
    <col min="4" max="4" width="19.54296875" style="145" customWidth="1"/>
    <col min="5" max="12" width="18.54296875" style="145" bestFit="1" customWidth="1"/>
    <col min="13" max="13" width="20.36328125" style="145" customWidth="1"/>
    <col min="14" max="14" width="21.54296875" style="145" customWidth="1"/>
    <col min="15" max="15" width="24.54296875" style="145" customWidth="1"/>
    <col min="16" max="16384" width="9.1796875" style="145"/>
  </cols>
  <sheetData>
    <row r="1" spans="1:15" ht="30" customHeight="1" thickBot="1">
      <c r="A1" s="226" t="s">
        <v>104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8"/>
    </row>
    <row r="2" spans="1:15" s="151" customFormat="1" ht="20.5" thickBot="1">
      <c r="A2" s="146"/>
      <c r="B2" s="147"/>
      <c r="C2" s="148">
        <v>44652</v>
      </c>
      <c r="D2" s="148">
        <v>44682</v>
      </c>
      <c r="E2" s="148">
        <v>44713</v>
      </c>
      <c r="F2" s="148">
        <v>44743</v>
      </c>
      <c r="G2" s="148">
        <v>44774</v>
      </c>
      <c r="H2" s="148">
        <v>44805</v>
      </c>
      <c r="I2" s="148">
        <v>44835</v>
      </c>
      <c r="J2" s="148">
        <v>44866</v>
      </c>
      <c r="K2" s="149">
        <v>44896</v>
      </c>
      <c r="L2" s="148">
        <v>44927</v>
      </c>
      <c r="M2" s="148">
        <v>44958</v>
      </c>
      <c r="N2" s="149">
        <v>44986</v>
      </c>
      <c r="O2" s="150" t="s">
        <v>17</v>
      </c>
    </row>
    <row r="3" spans="1:15" ht="21.5" thickBot="1">
      <c r="A3" s="152" t="s">
        <v>33</v>
      </c>
      <c r="B3" s="153" t="s">
        <v>79</v>
      </c>
      <c r="C3" s="154">
        <f>'Application of Funds'!C24</f>
        <v>165811</v>
      </c>
      <c r="D3" s="154">
        <v>0</v>
      </c>
      <c r="E3" s="154">
        <f>C3+D3</f>
        <v>165811</v>
      </c>
      <c r="F3" s="154">
        <v>0</v>
      </c>
      <c r="G3" s="154">
        <v>0</v>
      </c>
      <c r="H3" s="154">
        <f>F3+G3</f>
        <v>0</v>
      </c>
      <c r="I3" s="154">
        <v>0</v>
      </c>
      <c r="J3" s="154">
        <v>0</v>
      </c>
      <c r="K3" s="154">
        <f>I3+J3</f>
        <v>0</v>
      </c>
      <c r="L3" s="154">
        <v>0</v>
      </c>
      <c r="M3" s="154">
        <v>0</v>
      </c>
      <c r="N3" s="155">
        <f>L3+M3</f>
        <v>0</v>
      </c>
      <c r="O3" s="156">
        <f>SUM(C3:N3)</f>
        <v>331622</v>
      </c>
    </row>
    <row r="4" spans="1:15">
      <c r="A4" s="157" t="s">
        <v>34</v>
      </c>
      <c r="B4" s="158" t="s">
        <v>92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</row>
    <row r="5" spans="1:15">
      <c r="A5" s="157"/>
      <c r="B5" s="162" t="s">
        <v>94</v>
      </c>
      <c r="C5" s="163">
        <v>0</v>
      </c>
      <c r="D5" s="163">
        <v>0</v>
      </c>
      <c r="E5" s="163">
        <f>C5+D5</f>
        <v>0</v>
      </c>
      <c r="F5" s="163">
        <v>0</v>
      </c>
      <c r="G5" s="163">
        <v>0</v>
      </c>
      <c r="H5" s="163">
        <f t="shared" ref="H5:H10" si="0">F5+G5</f>
        <v>0</v>
      </c>
      <c r="I5" s="163">
        <v>0</v>
      </c>
      <c r="J5" s="163">
        <v>0</v>
      </c>
      <c r="K5" s="163">
        <f t="shared" ref="K5:K10" si="1">I5+J5</f>
        <v>0</v>
      </c>
      <c r="L5" s="163">
        <v>0</v>
      </c>
      <c r="M5" s="163">
        <v>0</v>
      </c>
      <c r="N5" s="164">
        <f t="shared" ref="N5:N10" si="2">L5+M5</f>
        <v>0</v>
      </c>
      <c r="O5" s="156">
        <f t="shared" ref="O5:O13" si="3">SUM(C5:N5)</f>
        <v>0</v>
      </c>
    </row>
    <row r="6" spans="1:15">
      <c r="A6" s="157"/>
      <c r="B6" s="162" t="s">
        <v>96</v>
      </c>
      <c r="C6" s="163">
        <v>0</v>
      </c>
      <c r="D6" s="163">
        <v>0</v>
      </c>
      <c r="E6" s="163">
        <f t="shared" ref="E6:E10" si="4">C6+D6</f>
        <v>0</v>
      </c>
      <c r="F6" s="163">
        <v>0</v>
      </c>
      <c r="G6" s="163">
        <v>0</v>
      </c>
      <c r="H6" s="163">
        <f t="shared" si="0"/>
        <v>0</v>
      </c>
      <c r="I6" s="163">
        <v>0</v>
      </c>
      <c r="J6" s="163">
        <v>0</v>
      </c>
      <c r="K6" s="163">
        <f t="shared" si="1"/>
        <v>0</v>
      </c>
      <c r="L6" s="163">
        <v>0</v>
      </c>
      <c r="M6" s="163">
        <v>0</v>
      </c>
      <c r="N6" s="164">
        <f t="shared" si="2"/>
        <v>0</v>
      </c>
      <c r="O6" s="156">
        <f t="shared" si="3"/>
        <v>0</v>
      </c>
    </row>
    <row r="7" spans="1:15">
      <c r="A7" s="157"/>
      <c r="B7" s="162" t="s">
        <v>37</v>
      </c>
      <c r="C7" s="163">
        <v>0</v>
      </c>
      <c r="D7" s="163">
        <v>0</v>
      </c>
      <c r="E7" s="163">
        <f t="shared" si="4"/>
        <v>0</v>
      </c>
      <c r="F7" s="163">
        <v>0</v>
      </c>
      <c r="G7" s="163">
        <v>0</v>
      </c>
      <c r="H7" s="163">
        <f t="shared" si="0"/>
        <v>0</v>
      </c>
      <c r="I7" s="163">
        <v>0</v>
      </c>
      <c r="J7" s="163">
        <v>0</v>
      </c>
      <c r="K7" s="163">
        <f t="shared" si="1"/>
        <v>0</v>
      </c>
      <c r="L7" s="163">
        <v>0</v>
      </c>
      <c r="M7" s="163">
        <v>0</v>
      </c>
      <c r="N7" s="164">
        <f t="shared" si="2"/>
        <v>0</v>
      </c>
      <c r="O7" s="156">
        <f t="shared" si="3"/>
        <v>0</v>
      </c>
    </row>
    <row r="8" spans="1:15">
      <c r="A8" s="157"/>
      <c r="B8" s="162" t="s">
        <v>39</v>
      </c>
      <c r="C8" s="163">
        <v>0</v>
      </c>
      <c r="D8" s="163">
        <v>0</v>
      </c>
      <c r="E8" s="163">
        <f t="shared" si="4"/>
        <v>0</v>
      </c>
      <c r="F8" s="163">
        <v>0</v>
      </c>
      <c r="G8" s="163">
        <v>0</v>
      </c>
      <c r="H8" s="163">
        <f t="shared" si="0"/>
        <v>0</v>
      </c>
      <c r="I8" s="163">
        <v>0</v>
      </c>
      <c r="J8" s="163">
        <v>0</v>
      </c>
      <c r="K8" s="163">
        <f t="shared" si="1"/>
        <v>0</v>
      </c>
      <c r="L8" s="163">
        <v>0</v>
      </c>
      <c r="M8" s="163">
        <v>0</v>
      </c>
      <c r="N8" s="164">
        <f t="shared" si="2"/>
        <v>0</v>
      </c>
      <c r="O8" s="156">
        <f t="shared" si="3"/>
        <v>0</v>
      </c>
    </row>
    <row r="9" spans="1:15">
      <c r="A9" s="157"/>
      <c r="B9" s="162" t="s">
        <v>95</v>
      </c>
      <c r="C9" s="163">
        <v>0</v>
      </c>
      <c r="D9" s="163">
        <v>0</v>
      </c>
      <c r="E9" s="163">
        <f t="shared" si="4"/>
        <v>0</v>
      </c>
      <c r="F9" s="163">
        <v>0</v>
      </c>
      <c r="G9" s="163">
        <v>0</v>
      </c>
      <c r="H9" s="163">
        <f t="shared" si="0"/>
        <v>0</v>
      </c>
      <c r="I9" s="163">
        <v>0</v>
      </c>
      <c r="J9" s="163">
        <v>0</v>
      </c>
      <c r="K9" s="163">
        <f t="shared" si="1"/>
        <v>0</v>
      </c>
      <c r="L9" s="163">
        <v>0</v>
      </c>
      <c r="M9" s="163">
        <v>0</v>
      </c>
      <c r="N9" s="164">
        <f t="shared" si="2"/>
        <v>0</v>
      </c>
      <c r="O9" s="156">
        <f t="shared" si="3"/>
        <v>0</v>
      </c>
    </row>
    <row r="10" spans="1:15">
      <c r="A10" s="157"/>
      <c r="B10" s="162" t="s">
        <v>97</v>
      </c>
      <c r="C10" s="163">
        <v>0</v>
      </c>
      <c r="D10" s="163">
        <v>0</v>
      </c>
      <c r="E10" s="163">
        <f t="shared" si="4"/>
        <v>0</v>
      </c>
      <c r="F10" s="163">
        <v>0</v>
      </c>
      <c r="G10" s="163">
        <v>0</v>
      </c>
      <c r="H10" s="163">
        <f t="shared" si="0"/>
        <v>0</v>
      </c>
      <c r="I10" s="163">
        <v>0</v>
      </c>
      <c r="J10" s="163">
        <v>0</v>
      </c>
      <c r="K10" s="163">
        <f t="shared" si="1"/>
        <v>0</v>
      </c>
      <c r="L10" s="163">
        <v>0</v>
      </c>
      <c r="M10" s="163">
        <v>0</v>
      </c>
      <c r="N10" s="164">
        <f t="shared" si="2"/>
        <v>0</v>
      </c>
      <c r="O10" s="156">
        <f t="shared" si="3"/>
        <v>0</v>
      </c>
    </row>
    <row r="11" spans="1:15">
      <c r="A11" s="157"/>
      <c r="B11" s="162" t="s">
        <v>93</v>
      </c>
      <c r="C11" s="163">
        <v>349250</v>
      </c>
      <c r="D11" s="163">
        <f>+C11</f>
        <v>349250</v>
      </c>
      <c r="E11" s="163">
        <f>C11+D11</f>
        <v>698500</v>
      </c>
      <c r="F11" s="163">
        <v>349250</v>
      </c>
      <c r="G11" s="163">
        <f>+F11</f>
        <v>349250</v>
      </c>
      <c r="H11" s="163">
        <f t="shared" ref="H11:H12" si="5">F11+G11</f>
        <v>698500</v>
      </c>
      <c r="I11" s="163">
        <v>349250</v>
      </c>
      <c r="J11" s="163">
        <v>349250</v>
      </c>
      <c r="K11" s="163">
        <f t="shared" ref="K11:K12" si="6">I11+J11</f>
        <v>698500</v>
      </c>
      <c r="L11" s="163">
        <v>349250</v>
      </c>
      <c r="M11" s="163">
        <v>349250</v>
      </c>
      <c r="N11" s="164">
        <f t="shared" ref="N11:N12" si="7">L11+M11</f>
        <v>698500</v>
      </c>
      <c r="O11" s="156">
        <f>SUM(C11:N11)</f>
        <v>5588000</v>
      </c>
    </row>
    <row r="12" spans="1:15">
      <c r="A12" s="157"/>
      <c r="B12" s="162" t="s">
        <v>42</v>
      </c>
      <c r="C12" s="163">
        <v>0</v>
      </c>
      <c r="D12" s="163">
        <v>0</v>
      </c>
      <c r="E12" s="163">
        <f t="shared" ref="E12" si="8">C12+D12</f>
        <v>0</v>
      </c>
      <c r="F12" s="163">
        <v>0</v>
      </c>
      <c r="G12" s="163">
        <v>0</v>
      </c>
      <c r="H12" s="163">
        <f t="shared" si="5"/>
        <v>0</v>
      </c>
      <c r="I12" s="163">
        <v>0</v>
      </c>
      <c r="J12" s="163">
        <v>0</v>
      </c>
      <c r="K12" s="163">
        <f t="shared" si="6"/>
        <v>0</v>
      </c>
      <c r="L12" s="163">
        <v>0</v>
      </c>
      <c r="M12" s="163">
        <v>0</v>
      </c>
      <c r="N12" s="164">
        <f t="shared" si="7"/>
        <v>0</v>
      </c>
      <c r="O12" s="156">
        <f t="shared" si="3"/>
        <v>0</v>
      </c>
    </row>
    <row r="13" spans="1:15" ht="25" customHeight="1" thickBot="1">
      <c r="A13" s="157"/>
      <c r="B13" s="165" t="s">
        <v>17</v>
      </c>
      <c r="C13" s="166">
        <f>SUM(C3:C12)</f>
        <v>515061</v>
      </c>
      <c r="D13" s="166">
        <f t="shared" ref="D13:N13" si="9">SUM(D3:D12)</f>
        <v>349250</v>
      </c>
      <c r="E13" s="166">
        <f t="shared" si="9"/>
        <v>864311</v>
      </c>
      <c r="F13" s="166">
        <f t="shared" si="9"/>
        <v>349250</v>
      </c>
      <c r="G13" s="166">
        <f t="shared" si="9"/>
        <v>349250</v>
      </c>
      <c r="H13" s="166">
        <f t="shared" si="9"/>
        <v>698500</v>
      </c>
      <c r="I13" s="166">
        <f t="shared" si="9"/>
        <v>349250</v>
      </c>
      <c r="J13" s="166">
        <f t="shared" si="9"/>
        <v>349250</v>
      </c>
      <c r="K13" s="166">
        <f t="shared" si="9"/>
        <v>698500</v>
      </c>
      <c r="L13" s="166">
        <f t="shared" si="9"/>
        <v>349250</v>
      </c>
      <c r="M13" s="166">
        <f t="shared" si="9"/>
        <v>349250</v>
      </c>
      <c r="N13" s="167">
        <f t="shared" si="9"/>
        <v>698500</v>
      </c>
      <c r="O13" s="168">
        <f t="shared" si="3"/>
        <v>5919622</v>
      </c>
    </row>
    <row r="14" spans="1:15" ht="21.5" thickTop="1">
      <c r="A14" s="157" t="s">
        <v>78</v>
      </c>
      <c r="B14" s="169" t="s">
        <v>98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1"/>
      <c r="O14" s="172"/>
    </row>
    <row r="15" spans="1:15" ht="20.149999999999999" customHeight="1">
      <c r="A15" s="157"/>
      <c r="B15" s="173" t="s">
        <v>47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1"/>
      <c r="O15" s="172"/>
    </row>
    <row r="16" spans="1:15">
      <c r="A16" s="157"/>
      <c r="B16" s="174" t="s">
        <v>18</v>
      </c>
      <c r="C16" s="163">
        <v>22095</v>
      </c>
      <c r="D16" s="163">
        <v>22095</v>
      </c>
      <c r="E16" s="163">
        <f t="shared" ref="E16:E23" si="10">C16+D16</f>
        <v>44190</v>
      </c>
      <c r="F16" s="163">
        <v>22095</v>
      </c>
      <c r="G16" s="163">
        <v>22095</v>
      </c>
      <c r="H16" s="163">
        <f t="shared" ref="H16:H23" si="11">F16+G16</f>
        <v>44190</v>
      </c>
      <c r="I16" s="163">
        <v>22095</v>
      </c>
      <c r="J16" s="163">
        <v>22095</v>
      </c>
      <c r="K16" s="163">
        <f t="shared" ref="K16:K23" si="12">I16+J16</f>
        <v>44190</v>
      </c>
      <c r="L16" s="163">
        <v>22095</v>
      </c>
      <c r="M16" s="163">
        <v>22095</v>
      </c>
      <c r="N16" s="164">
        <f t="shared" ref="N16:N23" si="13">L16+M16</f>
        <v>44190</v>
      </c>
      <c r="O16" s="156">
        <f t="shared" ref="O16:O61" si="14">SUM(C16:N16)</f>
        <v>353520</v>
      </c>
    </row>
    <row r="17" spans="1:15">
      <c r="A17" s="157"/>
      <c r="B17" s="174" t="s">
        <v>20</v>
      </c>
      <c r="C17" s="163">
        <v>0</v>
      </c>
      <c r="D17" s="163">
        <v>0</v>
      </c>
      <c r="E17" s="163">
        <f t="shared" si="10"/>
        <v>0</v>
      </c>
      <c r="F17" s="163">
        <v>0</v>
      </c>
      <c r="G17" s="163">
        <v>0</v>
      </c>
      <c r="H17" s="163">
        <f t="shared" si="11"/>
        <v>0</v>
      </c>
      <c r="I17" s="163">
        <v>0</v>
      </c>
      <c r="J17" s="163">
        <v>0</v>
      </c>
      <c r="K17" s="163">
        <f t="shared" si="12"/>
        <v>0</v>
      </c>
      <c r="L17" s="163">
        <v>0</v>
      </c>
      <c r="M17" s="163">
        <v>0</v>
      </c>
      <c r="N17" s="164">
        <f t="shared" si="13"/>
        <v>0</v>
      </c>
      <c r="O17" s="156">
        <f t="shared" si="14"/>
        <v>0</v>
      </c>
    </row>
    <row r="18" spans="1:15">
      <c r="A18" s="157"/>
      <c r="B18" s="174" t="s">
        <v>29</v>
      </c>
      <c r="C18" s="163">
        <v>432.13</v>
      </c>
      <c r="D18" s="163">
        <v>432.13</v>
      </c>
      <c r="E18" s="163">
        <f t="shared" si="10"/>
        <v>864.26</v>
      </c>
      <c r="F18" s="163">
        <v>432.13</v>
      </c>
      <c r="G18" s="163">
        <v>432.13</v>
      </c>
      <c r="H18" s="163">
        <f t="shared" si="11"/>
        <v>864.26</v>
      </c>
      <c r="I18" s="163">
        <v>432.13</v>
      </c>
      <c r="J18" s="163">
        <v>432.13</v>
      </c>
      <c r="K18" s="163">
        <f t="shared" si="12"/>
        <v>864.26</v>
      </c>
      <c r="L18" s="163">
        <v>432.13</v>
      </c>
      <c r="M18" s="163">
        <v>432.13</v>
      </c>
      <c r="N18" s="164">
        <f t="shared" si="13"/>
        <v>864.26</v>
      </c>
      <c r="O18" s="156">
        <f t="shared" si="14"/>
        <v>6914.0800000000008</v>
      </c>
    </row>
    <row r="19" spans="1:15">
      <c r="A19" s="157"/>
      <c r="B19" s="174" t="s">
        <v>30</v>
      </c>
      <c r="C19" s="163">
        <v>0</v>
      </c>
      <c r="D19" s="163">
        <v>0</v>
      </c>
      <c r="E19" s="163">
        <f t="shared" si="10"/>
        <v>0</v>
      </c>
      <c r="F19" s="163">
        <v>0</v>
      </c>
      <c r="G19" s="163">
        <v>0</v>
      </c>
      <c r="H19" s="163">
        <f t="shared" si="11"/>
        <v>0</v>
      </c>
      <c r="I19" s="163">
        <v>0</v>
      </c>
      <c r="J19" s="163">
        <v>0</v>
      </c>
      <c r="K19" s="163">
        <f t="shared" si="12"/>
        <v>0</v>
      </c>
      <c r="L19" s="163">
        <v>0</v>
      </c>
      <c r="M19" s="163">
        <v>0</v>
      </c>
      <c r="N19" s="164">
        <f t="shared" si="13"/>
        <v>0</v>
      </c>
      <c r="O19" s="156">
        <f t="shared" si="14"/>
        <v>0</v>
      </c>
    </row>
    <row r="20" spans="1:15" ht="41">
      <c r="A20" s="157"/>
      <c r="B20" s="175" t="s">
        <v>44</v>
      </c>
      <c r="C20" s="163">
        <v>146.5</v>
      </c>
      <c r="D20" s="163">
        <v>146.5</v>
      </c>
      <c r="E20" s="163">
        <f t="shared" si="10"/>
        <v>293</v>
      </c>
      <c r="F20" s="163">
        <v>146.5</v>
      </c>
      <c r="G20" s="163">
        <v>146.5</v>
      </c>
      <c r="H20" s="163">
        <f t="shared" si="11"/>
        <v>293</v>
      </c>
      <c r="I20" s="163">
        <v>146.5</v>
      </c>
      <c r="J20" s="163">
        <v>146.5</v>
      </c>
      <c r="K20" s="163">
        <f t="shared" si="12"/>
        <v>293</v>
      </c>
      <c r="L20" s="163">
        <v>146.5</v>
      </c>
      <c r="M20" s="163">
        <v>146.5</v>
      </c>
      <c r="N20" s="164">
        <f t="shared" si="13"/>
        <v>293</v>
      </c>
      <c r="O20" s="156">
        <f t="shared" si="14"/>
        <v>2344</v>
      </c>
    </row>
    <row r="21" spans="1:15">
      <c r="A21" s="157"/>
      <c r="B21" s="174" t="s">
        <v>31</v>
      </c>
      <c r="C21" s="163">
        <v>0</v>
      </c>
      <c r="D21" s="163">
        <v>0</v>
      </c>
      <c r="E21" s="163">
        <f t="shared" si="10"/>
        <v>0</v>
      </c>
      <c r="F21" s="163">
        <v>0</v>
      </c>
      <c r="G21" s="163">
        <v>0</v>
      </c>
      <c r="H21" s="163">
        <f t="shared" si="11"/>
        <v>0</v>
      </c>
      <c r="I21" s="163">
        <v>0</v>
      </c>
      <c r="J21" s="163">
        <v>0</v>
      </c>
      <c r="K21" s="163">
        <f t="shared" si="12"/>
        <v>0</v>
      </c>
      <c r="L21" s="163">
        <v>0</v>
      </c>
      <c r="M21" s="163">
        <v>0</v>
      </c>
      <c r="N21" s="164">
        <f t="shared" si="13"/>
        <v>0</v>
      </c>
      <c r="O21" s="156">
        <f t="shared" si="14"/>
        <v>0</v>
      </c>
    </row>
    <row r="22" spans="1:15">
      <c r="A22" s="157"/>
      <c r="B22" s="174" t="s">
        <v>32</v>
      </c>
      <c r="C22" s="163">
        <v>0</v>
      </c>
      <c r="D22" s="163">
        <v>0</v>
      </c>
      <c r="E22" s="163">
        <f t="shared" si="10"/>
        <v>0</v>
      </c>
      <c r="F22" s="163">
        <v>0</v>
      </c>
      <c r="G22" s="163">
        <v>0</v>
      </c>
      <c r="H22" s="163">
        <f t="shared" si="11"/>
        <v>0</v>
      </c>
      <c r="I22" s="163">
        <v>0</v>
      </c>
      <c r="J22" s="163">
        <v>0</v>
      </c>
      <c r="K22" s="163">
        <f t="shared" si="12"/>
        <v>0</v>
      </c>
      <c r="L22" s="163">
        <v>0</v>
      </c>
      <c r="M22" s="163">
        <v>0</v>
      </c>
      <c r="N22" s="164">
        <f t="shared" si="13"/>
        <v>0</v>
      </c>
      <c r="O22" s="156">
        <f t="shared" si="14"/>
        <v>0</v>
      </c>
    </row>
    <row r="23" spans="1:15">
      <c r="A23" s="157"/>
      <c r="B23" s="174" t="s">
        <v>24</v>
      </c>
      <c r="C23" s="163">
        <v>0</v>
      </c>
      <c r="D23" s="163">
        <v>0</v>
      </c>
      <c r="E23" s="163">
        <f t="shared" si="10"/>
        <v>0</v>
      </c>
      <c r="F23" s="163">
        <v>0</v>
      </c>
      <c r="G23" s="163">
        <v>0</v>
      </c>
      <c r="H23" s="163">
        <f t="shared" si="11"/>
        <v>0</v>
      </c>
      <c r="I23" s="163">
        <v>0</v>
      </c>
      <c r="J23" s="163">
        <v>0</v>
      </c>
      <c r="K23" s="163">
        <f t="shared" si="12"/>
        <v>0</v>
      </c>
      <c r="L23" s="163">
        <v>0</v>
      </c>
      <c r="M23" s="163">
        <v>0</v>
      </c>
      <c r="N23" s="164">
        <f t="shared" si="13"/>
        <v>0</v>
      </c>
      <c r="O23" s="156">
        <f t="shared" si="14"/>
        <v>0</v>
      </c>
    </row>
    <row r="24" spans="1:15">
      <c r="A24" s="157"/>
      <c r="B24" s="174" t="s">
        <v>28</v>
      </c>
      <c r="C24" s="163">
        <v>0</v>
      </c>
      <c r="D24" s="163">
        <v>0</v>
      </c>
      <c r="E24" s="163">
        <f t="shared" ref="E24:E25" si="15">C24+D24</f>
        <v>0</v>
      </c>
      <c r="F24" s="163">
        <v>0</v>
      </c>
      <c r="G24" s="163">
        <v>0</v>
      </c>
      <c r="H24" s="163">
        <f t="shared" ref="H24:H25" si="16">F24+G24</f>
        <v>0</v>
      </c>
      <c r="I24" s="163">
        <v>0</v>
      </c>
      <c r="J24" s="163">
        <v>0</v>
      </c>
      <c r="K24" s="163">
        <f t="shared" ref="K24:K25" si="17">I24+J24</f>
        <v>0</v>
      </c>
      <c r="L24" s="163">
        <v>0</v>
      </c>
      <c r="M24" s="163">
        <v>0</v>
      </c>
      <c r="N24" s="164">
        <f t="shared" ref="N24:N25" si="18">L24+M24</f>
        <v>0</v>
      </c>
      <c r="O24" s="156">
        <f t="shared" si="14"/>
        <v>0</v>
      </c>
    </row>
    <row r="25" spans="1:15">
      <c r="A25" s="157"/>
      <c r="B25" s="174" t="s">
        <v>25</v>
      </c>
      <c r="C25" s="163">
        <v>0</v>
      </c>
      <c r="D25" s="163">
        <v>0</v>
      </c>
      <c r="E25" s="163">
        <f t="shared" si="15"/>
        <v>0</v>
      </c>
      <c r="F25" s="163">
        <v>0</v>
      </c>
      <c r="G25" s="163">
        <v>0</v>
      </c>
      <c r="H25" s="163">
        <f t="shared" si="16"/>
        <v>0</v>
      </c>
      <c r="I25" s="163">
        <v>0</v>
      </c>
      <c r="J25" s="163">
        <v>0</v>
      </c>
      <c r="K25" s="163">
        <f t="shared" si="17"/>
        <v>0</v>
      </c>
      <c r="L25" s="163">
        <v>0</v>
      </c>
      <c r="M25" s="163">
        <v>0</v>
      </c>
      <c r="N25" s="164">
        <f t="shared" si="18"/>
        <v>0</v>
      </c>
      <c r="O25" s="156">
        <f t="shared" si="14"/>
        <v>0</v>
      </c>
    </row>
    <row r="26" spans="1:15" ht="20.149999999999999" customHeight="1">
      <c r="A26" s="157"/>
      <c r="B26" s="176" t="s">
        <v>21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8"/>
      <c r="O26" s="172"/>
    </row>
    <row r="27" spans="1:15">
      <c r="A27" s="157"/>
      <c r="B27" s="174" t="s">
        <v>22</v>
      </c>
      <c r="C27" s="163">
        <v>0</v>
      </c>
      <c r="D27" s="163">
        <v>0</v>
      </c>
      <c r="E27" s="163">
        <f t="shared" ref="E27:E34" si="19">C27+D27</f>
        <v>0</v>
      </c>
      <c r="F27" s="163">
        <v>0</v>
      </c>
      <c r="G27" s="163">
        <v>0</v>
      </c>
      <c r="H27" s="163">
        <f t="shared" ref="H27:H34" si="20">F27+G27</f>
        <v>0</v>
      </c>
      <c r="I27" s="163">
        <v>0</v>
      </c>
      <c r="J27" s="163">
        <v>0</v>
      </c>
      <c r="K27" s="163">
        <f t="shared" ref="K27:K34" si="21">I27+J27</f>
        <v>0</v>
      </c>
      <c r="L27" s="163">
        <v>0</v>
      </c>
      <c r="M27" s="163">
        <v>0</v>
      </c>
      <c r="N27" s="164">
        <f t="shared" ref="N27:N34" si="22">L27+M27</f>
        <v>0</v>
      </c>
      <c r="O27" s="179">
        <f t="shared" si="14"/>
        <v>0</v>
      </c>
    </row>
    <row r="28" spans="1:15">
      <c r="A28" s="157"/>
      <c r="B28" s="174" t="s">
        <v>27</v>
      </c>
      <c r="C28" s="163">
        <v>219.65</v>
      </c>
      <c r="D28" s="163">
        <v>219.65</v>
      </c>
      <c r="E28" s="163">
        <f t="shared" si="19"/>
        <v>439.3</v>
      </c>
      <c r="F28" s="163">
        <v>219.65</v>
      </c>
      <c r="G28" s="163">
        <v>219.65</v>
      </c>
      <c r="H28" s="163">
        <f t="shared" si="20"/>
        <v>439.3</v>
      </c>
      <c r="I28" s="163">
        <v>219.65</v>
      </c>
      <c r="J28" s="163">
        <v>219.65</v>
      </c>
      <c r="K28" s="163">
        <f t="shared" si="21"/>
        <v>439.3</v>
      </c>
      <c r="L28" s="163">
        <v>219.65</v>
      </c>
      <c r="M28" s="163">
        <v>219.65</v>
      </c>
      <c r="N28" s="164">
        <f t="shared" si="22"/>
        <v>439.3</v>
      </c>
      <c r="O28" s="179">
        <f t="shared" si="14"/>
        <v>3514.4000000000005</v>
      </c>
    </row>
    <row r="29" spans="1:15">
      <c r="A29" s="157"/>
      <c r="B29" s="174" t="s">
        <v>43</v>
      </c>
      <c r="C29" s="163">
        <v>479.47</v>
      </c>
      <c r="D29" s="163">
        <v>479.48</v>
      </c>
      <c r="E29" s="163">
        <f t="shared" si="19"/>
        <v>958.95</v>
      </c>
      <c r="F29" s="163">
        <v>479.47</v>
      </c>
      <c r="G29" s="163">
        <v>479.47</v>
      </c>
      <c r="H29" s="163">
        <f t="shared" si="20"/>
        <v>958.94</v>
      </c>
      <c r="I29" s="163">
        <v>479.47</v>
      </c>
      <c r="J29" s="163">
        <v>479.47</v>
      </c>
      <c r="K29" s="163">
        <f t="shared" si="21"/>
        <v>958.94</v>
      </c>
      <c r="L29" s="163">
        <v>479.47</v>
      </c>
      <c r="M29" s="163">
        <v>479.47</v>
      </c>
      <c r="N29" s="164">
        <f t="shared" si="22"/>
        <v>958.94</v>
      </c>
      <c r="O29" s="179">
        <f t="shared" si="14"/>
        <v>7671.5400000000009</v>
      </c>
    </row>
    <row r="30" spans="1:15">
      <c r="A30" s="157"/>
      <c r="B30" s="174" t="s">
        <v>23</v>
      </c>
      <c r="C30" s="163">
        <v>0</v>
      </c>
      <c r="D30" s="163">
        <v>0</v>
      </c>
      <c r="E30" s="163">
        <f t="shared" si="19"/>
        <v>0</v>
      </c>
      <c r="F30" s="163">
        <v>0</v>
      </c>
      <c r="G30" s="163">
        <v>0</v>
      </c>
      <c r="H30" s="163">
        <f t="shared" si="20"/>
        <v>0</v>
      </c>
      <c r="I30" s="163">
        <v>0</v>
      </c>
      <c r="J30" s="163">
        <v>0</v>
      </c>
      <c r="K30" s="163">
        <f t="shared" si="21"/>
        <v>0</v>
      </c>
      <c r="L30" s="163">
        <v>4</v>
      </c>
      <c r="M30" s="163">
        <v>0</v>
      </c>
      <c r="N30" s="164">
        <v>0</v>
      </c>
      <c r="O30" s="179">
        <f t="shared" si="14"/>
        <v>4</v>
      </c>
    </row>
    <row r="31" spans="1:15">
      <c r="A31" s="157"/>
      <c r="B31" s="174" t="s">
        <v>36</v>
      </c>
      <c r="C31" s="163">
        <v>5173.0600000000004</v>
      </c>
      <c r="D31" s="163">
        <v>5173.0600000000004</v>
      </c>
      <c r="E31" s="163">
        <f t="shared" si="19"/>
        <v>10346.120000000001</v>
      </c>
      <c r="F31" s="163">
        <v>5173.0600000000004</v>
      </c>
      <c r="G31" s="163">
        <v>5173.0600000000004</v>
      </c>
      <c r="H31" s="163">
        <f t="shared" si="20"/>
        <v>10346.120000000001</v>
      </c>
      <c r="I31" s="163">
        <v>5173.0600000000004</v>
      </c>
      <c r="J31" s="163">
        <v>5173.0600000000004</v>
      </c>
      <c r="K31" s="163">
        <f t="shared" si="21"/>
        <v>10346.120000000001</v>
      </c>
      <c r="L31" s="163">
        <v>5173.0600000000004</v>
      </c>
      <c r="M31" s="163">
        <v>5173.0600000000004</v>
      </c>
      <c r="N31" s="164">
        <f t="shared" si="22"/>
        <v>10346.120000000001</v>
      </c>
      <c r="O31" s="179">
        <f t="shared" si="14"/>
        <v>82768.959999999992</v>
      </c>
    </row>
    <row r="32" spans="1:15">
      <c r="A32" s="157"/>
      <c r="B32" s="174" t="s">
        <v>48</v>
      </c>
      <c r="C32" s="163">
        <v>0</v>
      </c>
      <c r="D32" s="163">
        <v>0</v>
      </c>
      <c r="E32" s="163">
        <f t="shared" si="19"/>
        <v>0</v>
      </c>
      <c r="F32" s="163">
        <v>0</v>
      </c>
      <c r="G32" s="163">
        <v>0</v>
      </c>
      <c r="H32" s="163">
        <f t="shared" si="20"/>
        <v>0</v>
      </c>
      <c r="I32" s="163">
        <v>0</v>
      </c>
      <c r="J32" s="163">
        <v>0</v>
      </c>
      <c r="K32" s="163">
        <f t="shared" si="21"/>
        <v>0</v>
      </c>
      <c r="L32" s="163">
        <v>0</v>
      </c>
      <c r="M32" s="163">
        <v>0</v>
      </c>
      <c r="N32" s="164">
        <f t="shared" si="22"/>
        <v>0</v>
      </c>
      <c r="O32" s="179">
        <f t="shared" si="14"/>
        <v>0</v>
      </c>
    </row>
    <row r="33" spans="1:15">
      <c r="A33" s="157"/>
      <c r="B33" s="174" t="s">
        <v>26</v>
      </c>
      <c r="C33" s="163">
        <v>1036.3</v>
      </c>
      <c r="D33" s="163">
        <v>1036.3</v>
      </c>
      <c r="E33" s="163">
        <f t="shared" si="19"/>
        <v>2072.6</v>
      </c>
      <c r="F33" s="163">
        <v>1036.3</v>
      </c>
      <c r="G33" s="163">
        <v>1036.3</v>
      </c>
      <c r="H33" s="163">
        <f t="shared" si="20"/>
        <v>2072.6</v>
      </c>
      <c r="I33" s="163">
        <v>1036.3</v>
      </c>
      <c r="J33" s="163">
        <v>1036.3</v>
      </c>
      <c r="K33" s="163">
        <f t="shared" si="21"/>
        <v>2072.6</v>
      </c>
      <c r="L33" s="163">
        <v>1036.3</v>
      </c>
      <c r="M33" s="163">
        <v>1036.3</v>
      </c>
      <c r="N33" s="164">
        <f t="shared" si="22"/>
        <v>2072.6</v>
      </c>
      <c r="O33" s="179">
        <f t="shared" si="14"/>
        <v>16580.799999999996</v>
      </c>
    </row>
    <row r="34" spans="1:15">
      <c r="A34" s="157"/>
      <c r="B34" s="174" t="s">
        <v>52</v>
      </c>
      <c r="C34" s="163">
        <v>359.18</v>
      </c>
      <c r="D34" s="163">
        <v>359.18</v>
      </c>
      <c r="E34" s="163">
        <f t="shared" si="19"/>
        <v>718.36</v>
      </c>
      <c r="F34" s="163">
        <v>359.18</v>
      </c>
      <c r="G34" s="163">
        <v>359.18</v>
      </c>
      <c r="H34" s="163">
        <f t="shared" si="20"/>
        <v>718.36</v>
      </c>
      <c r="I34" s="163">
        <v>359.18</v>
      </c>
      <c r="J34" s="163">
        <v>359.18</v>
      </c>
      <c r="K34" s="163">
        <f t="shared" si="21"/>
        <v>718.36</v>
      </c>
      <c r="L34" s="163">
        <v>359.18</v>
      </c>
      <c r="M34" s="163">
        <v>359.18</v>
      </c>
      <c r="N34" s="164">
        <f t="shared" si="22"/>
        <v>718.36</v>
      </c>
      <c r="O34" s="179">
        <f t="shared" si="14"/>
        <v>5746.88</v>
      </c>
    </row>
    <row r="35" spans="1:15" ht="20.149999999999999" customHeight="1">
      <c r="A35" s="157"/>
      <c r="B35" s="180" t="s">
        <v>53</v>
      </c>
      <c r="C35" s="181"/>
      <c r="D35" s="182"/>
      <c r="E35" s="182"/>
      <c r="F35" s="182"/>
      <c r="G35" s="182" t="s">
        <v>174</v>
      </c>
      <c r="H35" s="182"/>
      <c r="I35" s="182"/>
      <c r="J35" s="182"/>
      <c r="K35" s="182"/>
      <c r="L35" s="182"/>
      <c r="M35" s="182"/>
      <c r="N35" s="179"/>
      <c r="O35" s="172"/>
    </row>
    <row r="36" spans="1:15">
      <c r="A36" s="157"/>
      <c r="B36" s="174" t="s">
        <v>57</v>
      </c>
      <c r="C36" s="163">
        <v>0</v>
      </c>
      <c r="D36" s="163">
        <v>0</v>
      </c>
      <c r="E36" s="163">
        <f t="shared" ref="E36:E44" si="23">C36+D36</f>
        <v>0</v>
      </c>
      <c r="F36" s="163">
        <v>0</v>
      </c>
      <c r="G36" s="163">
        <v>0</v>
      </c>
      <c r="H36" s="163">
        <f t="shared" ref="H36:H44" si="24">F36+G36</f>
        <v>0</v>
      </c>
      <c r="I36" s="163">
        <v>0</v>
      </c>
      <c r="J36" s="163">
        <v>0</v>
      </c>
      <c r="K36" s="163">
        <f t="shared" ref="K36:K44" si="25">I36+J36</f>
        <v>0</v>
      </c>
      <c r="L36" s="163">
        <v>0</v>
      </c>
      <c r="M36" s="163">
        <v>0</v>
      </c>
      <c r="N36" s="164">
        <f t="shared" ref="N36:N44" si="26">L36+M36</f>
        <v>0</v>
      </c>
      <c r="O36" s="179">
        <f t="shared" si="14"/>
        <v>0</v>
      </c>
    </row>
    <row r="37" spans="1:15">
      <c r="A37" s="157"/>
      <c r="B37" s="174" t="s">
        <v>65</v>
      </c>
      <c r="C37" s="163">
        <v>143795.29999999999</v>
      </c>
      <c r="D37" s="163">
        <v>143795.29999999999</v>
      </c>
      <c r="E37" s="163">
        <f t="shared" si="23"/>
        <v>287590.59999999998</v>
      </c>
      <c r="F37" s="163">
        <v>143795.29999999999</v>
      </c>
      <c r="G37" s="163">
        <v>143795.29999999999</v>
      </c>
      <c r="H37" s="163">
        <f t="shared" si="24"/>
        <v>287590.59999999998</v>
      </c>
      <c r="I37" s="163">
        <v>143795.29999999999</v>
      </c>
      <c r="J37" s="163">
        <v>143795.29999999999</v>
      </c>
      <c r="K37" s="163">
        <f t="shared" si="25"/>
        <v>287590.59999999998</v>
      </c>
      <c r="L37" s="163">
        <v>143795.29999999999</v>
      </c>
      <c r="M37" s="163">
        <v>143795.29999999999</v>
      </c>
      <c r="N37" s="164">
        <f t="shared" si="26"/>
        <v>287590.59999999998</v>
      </c>
      <c r="O37" s="179">
        <f t="shared" si="14"/>
        <v>2300724.8000000003</v>
      </c>
    </row>
    <row r="38" spans="1:15">
      <c r="A38" s="157"/>
      <c r="B38" s="174" t="s">
        <v>66</v>
      </c>
      <c r="C38" s="163">
        <v>831.34</v>
      </c>
      <c r="D38" s="163">
        <v>831.34</v>
      </c>
      <c r="E38" s="163">
        <f t="shared" si="23"/>
        <v>1662.68</v>
      </c>
      <c r="F38" s="163">
        <v>831.34</v>
      </c>
      <c r="G38" s="163">
        <v>831.34</v>
      </c>
      <c r="H38" s="163">
        <f t="shared" si="24"/>
        <v>1662.68</v>
      </c>
      <c r="I38" s="163">
        <v>831.34</v>
      </c>
      <c r="J38" s="163">
        <v>831.34</v>
      </c>
      <c r="K38" s="163">
        <f t="shared" si="25"/>
        <v>1662.68</v>
      </c>
      <c r="L38" s="163">
        <v>831.34</v>
      </c>
      <c r="M38" s="163">
        <v>831.34</v>
      </c>
      <c r="N38" s="164">
        <f t="shared" si="26"/>
        <v>1662.68</v>
      </c>
      <c r="O38" s="179">
        <f t="shared" si="14"/>
        <v>13301.44</v>
      </c>
    </row>
    <row r="39" spans="1:15">
      <c r="A39" s="157"/>
      <c r="B39" s="174" t="s">
        <v>74</v>
      </c>
      <c r="C39" s="163">
        <v>3006.38</v>
      </c>
      <c r="D39" s="163">
        <v>3006.38</v>
      </c>
      <c r="E39" s="163">
        <f t="shared" si="23"/>
        <v>6012.76</v>
      </c>
      <c r="F39" s="163">
        <v>3006.38</v>
      </c>
      <c r="G39" s="163">
        <v>3006.38</v>
      </c>
      <c r="H39" s="163">
        <f t="shared" si="24"/>
        <v>6012.76</v>
      </c>
      <c r="I39" s="163">
        <v>3006.38</v>
      </c>
      <c r="J39" s="163">
        <v>3006.38</v>
      </c>
      <c r="K39" s="163">
        <f t="shared" si="25"/>
        <v>6012.76</v>
      </c>
      <c r="L39" s="163">
        <v>3006.38</v>
      </c>
      <c r="M39" s="163">
        <v>3006.38</v>
      </c>
      <c r="N39" s="164">
        <f t="shared" si="26"/>
        <v>6012.76</v>
      </c>
      <c r="O39" s="179">
        <f t="shared" si="14"/>
        <v>48102.080000000002</v>
      </c>
    </row>
    <row r="40" spans="1:15">
      <c r="A40" s="157"/>
      <c r="B40" s="174" t="s">
        <v>60</v>
      </c>
      <c r="C40" s="163">
        <v>48.66</v>
      </c>
      <c r="D40" s="163">
        <v>48.66</v>
      </c>
      <c r="E40" s="163">
        <f t="shared" si="23"/>
        <v>97.32</v>
      </c>
      <c r="F40" s="163">
        <v>48.66</v>
      </c>
      <c r="G40" s="163">
        <v>48.66</v>
      </c>
      <c r="H40" s="163">
        <f t="shared" si="24"/>
        <v>97.32</v>
      </c>
      <c r="I40" s="163">
        <v>48.66</v>
      </c>
      <c r="J40" s="163">
        <v>48.66</v>
      </c>
      <c r="K40" s="163">
        <f t="shared" si="25"/>
        <v>97.32</v>
      </c>
      <c r="L40" s="163">
        <v>48.66</v>
      </c>
      <c r="M40" s="163">
        <v>48.66</v>
      </c>
      <c r="N40" s="164">
        <f t="shared" si="26"/>
        <v>97.32</v>
      </c>
      <c r="O40" s="179">
        <f t="shared" si="14"/>
        <v>778.55999999999972</v>
      </c>
    </row>
    <row r="41" spans="1:15">
      <c r="A41" s="157"/>
      <c r="B41" s="174" t="s">
        <v>58</v>
      </c>
      <c r="C41" s="163">
        <v>0</v>
      </c>
      <c r="D41" s="163">
        <v>0</v>
      </c>
      <c r="E41" s="163">
        <f t="shared" si="23"/>
        <v>0</v>
      </c>
      <c r="F41" s="163">
        <v>0</v>
      </c>
      <c r="G41" s="163">
        <v>0</v>
      </c>
      <c r="H41" s="163">
        <f t="shared" si="24"/>
        <v>0</v>
      </c>
      <c r="I41" s="163">
        <v>0</v>
      </c>
      <c r="J41" s="163">
        <v>0</v>
      </c>
      <c r="K41" s="163">
        <f t="shared" si="25"/>
        <v>0</v>
      </c>
      <c r="L41" s="163">
        <v>0</v>
      </c>
      <c r="M41" s="163">
        <v>0</v>
      </c>
      <c r="N41" s="164">
        <f t="shared" si="26"/>
        <v>0</v>
      </c>
      <c r="O41" s="179">
        <f t="shared" si="14"/>
        <v>0</v>
      </c>
    </row>
    <row r="42" spans="1:15">
      <c r="A42" s="157"/>
      <c r="B42" s="174" t="s">
        <v>68</v>
      </c>
      <c r="C42" s="163">
        <v>0</v>
      </c>
      <c r="D42" s="163">
        <v>0</v>
      </c>
      <c r="E42" s="163">
        <f t="shared" si="23"/>
        <v>0</v>
      </c>
      <c r="F42" s="163">
        <v>0</v>
      </c>
      <c r="G42" s="163">
        <v>0</v>
      </c>
      <c r="H42" s="163">
        <f t="shared" si="24"/>
        <v>0</v>
      </c>
      <c r="I42" s="163">
        <v>0</v>
      </c>
      <c r="J42" s="163">
        <v>0</v>
      </c>
      <c r="K42" s="163">
        <f t="shared" si="25"/>
        <v>0</v>
      </c>
      <c r="L42" s="163">
        <v>0</v>
      </c>
      <c r="M42" s="163">
        <v>0</v>
      </c>
      <c r="N42" s="164">
        <f t="shared" si="26"/>
        <v>0</v>
      </c>
      <c r="O42" s="179">
        <f t="shared" si="14"/>
        <v>0</v>
      </c>
    </row>
    <row r="43" spans="1:15">
      <c r="A43" s="157"/>
      <c r="B43" s="174" t="s">
        <v>64</v>
      </c>
      <c r="C43" s="163">
        <v>93.75</v>
      </c>
      <c r="D43" s="163">
        <v>93.75</v>
      </c>
      <c r="E43" s="163">
        <f t="shared" si="23"/>
        <v>187.5</v>
      </c>
      <c r="F43" s="163">
        <v>93.75</v>
      </c>
      <c r="G43" s="163">
        <v>93.75</v>
      </c>
      <c r="H43" s="163">
        <f t="shared" si="24"/>
        <v>187.5</v>
      </c>
      <c r="I43" s="163">
        <v>93.75</v>
      </c>
      <c r="J43" s="163">
        <v>93.75</v>
      </c>
      <c r="K43" s="163">
        <f t="shared" si="25"/>
        <v>187.5</v>
      </c>
      <c r="L43" s="163">
        <v>93.75</v>
      </c>
      <c r="M43" s="163">
        <v>93.75</v>
      </c>
      <c r="N43" s="164">
        <f t="shared" si="26"/>
        <v>187.5</v>
      </c>
      <c r="O43" s="179">
        <f t="shared" si="14"/>
        <v>1500</v>
      </c>
    </row>
    <row r="44" spans="1:15">
      <c r="A44" s="157"/>
      <c r="B44" s="174" t="s">
        <v>59</v>
      </c>
      <c r="C44" s="163">
        <v>12.5</v>
      </c>
      <c r="D44" s="163">
        <v>12.5</v>
      </c>
      <c r="E44" s="163">
        <f t="shared" si="23"/>
        <v>25</v>
      </c>
      <c r="F44" s="163">
        <v>12.5</v>
      </c>
      <c r="G44" s="163">
        <v>12.5</v>
      </c>
      <c r="H44" s="163">
        <f t="shared" si="24"/>
        <v>25</v>
      </c>
      <c r="I44" s="163">
        <v>12.5</v>
      </c>
      <c r="J44" s="163">
        <v>12.5</v>
      </c>
      <c r="K44" s="163">
        <f t="shared" si="25"/>
        <v>25</v>
      </c>
      <c r="L44" s="163">
        <v>12.5</v>
      </c>
      <c r="M44" s="163">
        <v>12.5</v>
      </c>
      <c r="N44" s="164">
        <f t="shared" si="26"/>
        <v>25</v>
      </c>
      <c r="O44" s="179">
        <f t="shared" si="14"/>
        <v>200</v>
      </c>
    </row>
    <row r="45" spans="1:15">
      <c r="A45" s="157"/>
      <c r="B45" s="174" t="s">
        <v>105</v>
      </c>
      <c r="C45" s="163">
        <v>0</v>
      </c>
      <c r="D45" s="163">
        <v>0</v>
      </c>
      <c r="E45" s="163">
        <f t="shared" ref="E45:E46" si="27">C45+D45</f>
        <v>0</v>
      </c>
      <c r="F45" s="163">
        <v>0</v>
      </c>
      <c r="G45" s="163">
        <v>0</v>
      </c>
      <c r="H45" s="163">
        <f t="shared" ref="H45:H46" si="28">F45+G45</f>
        <v>0</v>
      </c>
      <c r="I45" s="163">
        <v>0</v>
      </c>
      <c r="J45" s="163">
        <v>0</v>
      </c>
      <c r="K45" s="163">
        <f t="shared" ref="K45:K46" si="29">I45+J45</f>
        <v>0</v>
      </c>
      <c r="L45" s="163">
        <v>0</v>
      </c>
      <c r="M45" s="163">
        <v>0</v>
      </c>
      <c r="N45" s="164">
        <f t="shared" ref="N45:N46" si="30">L45+M45</f>
        <v>0</v>
      </c>
      <c r="O45" s="179">
        <f t="shared" ref="O45:O46" si="31">SUM(C45:N45)</f>
        <v>0</v>
      </c>
    </row>
    <row r="46" spans="1:15">
      <c r="A46" s="157"/>
      <c r="B46" s="174" t="s">
        <v>106</v>
      </c>
      <c r="C46" s="163">
        <v>0</v>
      </c>
      <c r="D46" s="163">
        <v>0</v>
      </c>
      <c r="E46" s="163">
        <f t="shared" si="27"/>
        <v>0</v>
      </c>
      <c r="F46" s="163">
        <v>0</v>
      </c>
      <c r="G46" s="163">
        <v>0</v>
      </c>
      <c r="H46" s="163">
        <f t="shared" si="28"/>
        <v>0</v>
      </c>
      <c r="I46" s="163">
        <v>0</v>
      </c>
      <c r="J46" s="163">
        <v>0</v>
      </c>
      <c r="K46" s="163">
        <f t="shared" si="29"/>
        <v>0</v>
      </c>
      <c r="L46" s="163">
        <v>0</v>
      </c>
      <c r="M46" s="163">
        <v>0</v>
      </c>
      <c r="N46" s="164">
        <f t="shared" si="30"/>
        <v>0</v>
      </c>
      <c r="O46" s="179">
        <f t="shared" si="31"/>
        <v>0</v>
      </c>
    </row>
    <row r="47" spans="1:15">
      <c r="A47" s="157"/>
      <c r="B47" s="174" t="s">
        <v>72</v>
      </c>
      <c r="C47" s="163">
        <v>29.5</v>
      </c>
      <c r="D47" s="163">
        <v>29.5</v>
      </c>
      <c r="E47" s="163">
        <f t="shared" ref="E47:E59" si="32">C47+D47</f>
        <v>59</v>
      </c>
      <c r="F47" s="163">
        <v>29.5</v>
      </c>
      <c r="G47" s="163">
        <v>29.5</v>
      </c>
      <c r="H47" s="163">
        <f t="shared" ref="H47:H59" si="33">F47+G47</f>
        <v>59</v>
      </c>
      <c r="I47" s="163">
        <v>29.5</v>
      </c>
      <c r="J47" s="163">
        <v>29.5</v>
      </c>
      <c r="K47" s="163">
        <f t="shared" ref="K47:K59" si="34">I47+J47</f>
        <v>59</v>
      </c>
      <c r="L47" s="163">
        <v>29.5</v>
      </c>
      <c r="M47" s="163">
        <v>29.5</v>
      </c>
      <c r="N47" s="164">
        <f t="shared" ref="N47:N59" si="35">L47+M47</f>
        <v>59</v>
      </c>
      <c r="O47" s="179">
        <f t="shared" si="14"/>
        <v>472</v>
      </c>
    </row>
    <row r="48" spans="1:15">
      <c r="A48" s="157"/>
      <c r="B48" s="174" t="s">
        <v>63</v>
      </c>
      <c r="C48" s="163">
        <v>6.8</v>
      </c>
      <c r="D48" s="163">
        <v>6.8</v>
      </c>
      <c r="E48" s="163">
        <f t="shared" si="32"/>
        <v>13.6</v>
      </c>
      <c r="F48" s="163">
        <v>6.8</v>
      </c>
      <c r="G48" s="163">
        <v>6.8</v>
      </c>
      <c r="H48" s="163">
        <f t="shared" si="33"/>
        <v>13.6</v>
      </c>
      <c r="I48" s="163">
        <v>6.8</v>
      </c>
      <c r="J48" s="163">
        <v>6.8</v>
      </c>
      <c r="K48" s="163">
        <f t="shared" si="34"/>
        <v>13.6</v>
      </c>
      <c r="L48" s="163">
        <v>6.8</v>
      </c>
      <c r="M48" s="163">
        <v>6.8</v>
      </c>
      <c r="N48" s="164">
        <f t="shared" si="35"/>
        <v>13.6</v>
      </c>
      <c r="O48" s="179">
        <f t="shared" si="14"/>
        <v>108.79999999999998</v>
      </c>
    </row>
    <row r="49" spans="1:15">
      <c r="A49" s="157"/>
      <c r="B49" s="174" t="s">
        <v>55</v>
      </c>
      <c r="C49" s="163">
        <v>51.25</v>
      </c>
      <c r="D49" s="163">
        <v>51.25</v>
      </c>
      <c r="E49" s="163">
        <f t="shared" si="32"/>
        <v>102.5</v>
      </c>
      <c r="F49" s="163">
        <v>51.25</v>
      </c>
      <c r="G49" s="163">
        <v>51.25</v>
      </c>
      <c r="H49" s="163">
        <f t="shared" si="33"/>
        <v>102.5</v>
      </c>
      <c r="I49" s="163">
        <v>51.25</v>
      </c>
      <c r="J49" s="163">
        <v>51.25</v>
      </c>
      <c r="K49" s="163">
        <f t="shared" si="34"/>
        <v>102.5</v>
      </c>
      <c r="L49" s="163">
        <v>51.25</v>
      </c>
      <c r="M49" s="163">
        <v>51.25</v>
      </c>
      <c r="N49" s="164">
        <f t="shared" si="35"/>
        <v>102.5</v>
      </c>
      <c r="O49" s="179">
        <f t="shared" si="14"/>
        <v>820</v>
      </c>
    </row>
    <row r="50" spans="1:15">
      <c r="A50" s="157"/>
      <c r="B50" s="174" t="s">
        <v>69</v>
      </c>
      <c r="C50" s="163">
        <v>20</v>
      </c>
      <c r="D50" s="163">
        <v>20</v>
      </c>
      <c r="E50" s="163">
        <f t="shared" si="32"/>
        <v>40</v>
      </c>
      <c r="F50" s="163">
        <v>0</v>
      </c>
      <c r="G50" s="163">
        <v>0</v>
      </c>
      <c r="H50" s="163">
        <f t="shared" si="33"/>
        <v>0</v>
      </c>
      <c r="I50" s="163">
        <v>0</v>
      </c>
      <c r="J50" s="163">
        <v>0</v>
      </c>
      <c r="K50" s="163">
        <f t="shared" si="34"/>
        <v>0</v>
      </c>
      <c r="L50" s="163">
        <v>0</v>
      </c>
      <c r="M50" s="163">
        <v>0</v>
      </c>
      <c r="N50" s="164">
        <f t="shared" si="35"/>
        <v>0</v>
      </c>
      <c r="O50" s="179">
        <f t="shared" si="14"/>
        <v>80</v>
      </c>
    </row>
    <row r="51" spans="1:15">
      <c r="A51" s="157"/>
      <c r="B51" s="174" t="s">
        <v>70</v>
      </c>
      <c r="C51" s="163">
        <v>0</v>
      </c>
      <c r="D51" s="163">
        <v>0</v>
      </c>
      <c r="E51" s="163">
        <f t="shared" si="32"/>
        <v>0</v>
      </c>
      <c r="F51" s="163">
        <v>0</v>
      </c>
      <c r="G51" s="163">
        <v>0</v>
      </c>
      <c r="H51" s="163">
        <f t="shared" si="33"/>
        <v>0</v>
      </c>
      <c r="I51" s="163">
        <v>0</v>
      </c>
      <c r="J51" s="163">
        <v>0</v>
      </c>
      <c r="K51" s="163">
        <f t="shared" si="34"/>
        <v>0</v>
      </c>
      <c r="L51" s="163">
        <v>0</v>
      </c>
      <c r="M51" s="163">
        <v>0</v>
      </c>
      <c r="N51" s="164">
        <f t="shared" si="35"/>
        <v>0</v>
      </c>
      <c r="O51" s="179">
        <f t="shared" si="14"/>
        <v>0</v>
      </c>
    </row>
    <row r="52" spans="1:15">
      <c r="A52" s="157"/>
      <c r="B52" s="174" t="s">
        <v>73</v>
      </c>
      <c r="C52" s="163">
        <v>134.6</v>
      </c>
      <c r="D52" s="163">
        <v>134.6</v>
      </c>
      <c r="E52" s="163">
        <f t="shared" si="32"/>
        <v>269.2</v>
      </c>
      <c r="F52" s="163">
        <v>134.6</v>
      </c>
      <c r="G52" s="163">
        <v>134.6</v>
      </c>
      <c r="H52" s="163">
        <f t="shared" si="33"/>
        <v>269.2</v>
      </c>
      <c r="I52" s="163">
        <v>134.6</v>
      </c>
      <c r="J52" s="163">
        <v>134.6</v>
      </c>
      <c r="K52" s="163">
        <f t="shared" si="34"/>
        <v>269.2</v>
      </c>
      <c r="L52" s="163">
        <v>134.6</v>
      </c>
      <c r="M52" s="163">
        <v>134.6</v>
      </c>
      <c r="N52" s="164">
        <f t="shared" si="35"/>
        <v>269.2</v>
      </c>
      <c r="O52" s="179">
        <f t="shared" si="14"/>
        <v>2153.5999999999995</v>
      </c>
    </row>
    <row r="53" spans="1:15">
      <c r="A53" s="157"/>
      <c r="B53" s="174" t="s">
        <v>77</v>
      </c>
      <c r="C53" s="163">
        <v>0</v>
      </c>
      <c r="D53" s="163">
        <v>0</v>
      </c>
      <c r="E53" s="163">
        <f t="shared" si="32"/>
        <v>0</v>
      </c>
      <c r="F53" s="163">
        <v>0</v>
      </c>
      <c r="G53" s="163">
        <v>0</v>
      </c>
      <c r="H53" s="163">
        <f t="shared" si="33"/>
        <v>0</v>
      </c>
      <c r="I53" s="163">
        <v>0</v>
      </c>
      <c r="J53" s="163">
        <v>0</v>
      </c>
      <c r="K53" s="163">
        <f t="shared" si="34"/>
        <v>0</v>
      </c>
      <c r="L53" s="163">
        <v>0</v>
      </c>
      <c r="M53" s="163">
        <v>0</v>
      </c>
      <c r="N53" s="164">
        <f t="shared" si="35"/>
        <v>0</v>
      </c>
      <c r="O53" s="179">
        <f t="shared" si="14"/>
        <v>0</v>
      </c>
    </row>
    <row r="54" spans="1:15">
      <c r="A54" s="157"/>
      <c r="B54" s="174" t="s">
        <v>76</v>
      </c>
      <c r="C54" s="163">
        <v>0</v>
      </c>
      <c r="D54" s="163">
        <v>0</v>
      </c>
      <c r="E54" s="163">
        <f t="shared" si="32"/>
        <v>0</v>
      </c>
      <c r="F54" s="163">
        <v>0</v>
      </c>
      <c r="G54" s="163">
        <v>0</v>
      </c>
      <c r="H54" s="163">
        <f t="shared" si="33"/>
        <v>0</v>
      </c>
      <c r="I54" s="163">
        <v>0</v>
      </c>
      <c r="J54" s="163">
        <v>0</v>
      </c>
      <c r="K54" s="163">
        <f t="shared" si="34"/>
        <v>0</v>
      </c>
      <c r="L54" s="163">
        <v>0</v>
      </c>
      <c r="M54" s="163">
        <v>0</v>
      </c>
      <c r="N54" s="164">
        <f t="shared" si="35"/>
        <v>0</v>
      </c>
      <c r="O54" s="179">
        <f t="shared" si="14"/>
        <v>0</v>
      </c>
    </row>
    <row r="55" spans="1:15">
      <c r="A55" s="157"/>
      <c r="B55" s="174" t="s">
        <v>75</v>
      </c>
      <c r="C55" s="163">
        <v>423.25</v>
      </c>
      <c r="D55" s="163">
        <v>423.25</v>
      </c>
      <c r="E55" s="163">
        <f t="shared" si="32"/>
        <v>846.5</v>
      </c>
      <c r="F55" s="163">
        <v>423.25</v>
      </c>
      <c r="G55" s="163">
        <v>423.25</v>
      </c>
      <c r="H55" s="163">
        <f t="shared" si="33"/>
        <v>846.5</v>
      </c>
      <c r="I55" s="163">
        <v>423.25</v>
      </c>
      <c r="J55" s="163">
        <v>423.25</v>
      </c>
      <c r="K55" s="163">
        <f t="shared" si="34"/>
        <v>846.5</v>
      </c>
      <c r="L55" s="163">
        <v>423.25</v>
      </c>
      <c r="M55" s="163">
        <v>423.25</v>
      </c>
      <c r="N55" s="164">
        <f t="shared" si="35"/>
        <v>846.5</v>
      </c>
      <c r="O55" s="179">
        <f t="shared" si="14"/>
        <v>6772</v>
      </c>
    </row>
    <row r="56" spans="1:15">
      <c r="A56" s="157"/>
      <c r="B56" s="174" t="s">
        <v>62</v>
      </c>
      <c r="C56" s="163">
        <v>0</v>
      </c>
      <c r="D56" s="163">
        <v>0</v>
      </c>
      <c r="E56" s="163">
        <f t="shared" si="32"/>
        <v>0</v>
      </c>
      <c r="F56" s="163">
        <v>0</v>
      </c>
      <c r="G56" s="163">
        <v>0</v>
      </c>
      <c r="H56" s="163">
        <f t="shared" si="33"/>
        <v>0</v>
      </c>
      <c r="I56" s="163">
        <v>0</v>
      </c>
      <c r="J56" s="163">
        <v>0</v>
      </c>
      <c r="K56" s="163">
        <f t="shared" si="34"/>
        <v>0</v>
      </c>
      <c r="L56" s="163">
        <v>0</v>
      </c>
      <c r="M56" s="163">
        <v>0</v>
      </c>
      <c r="N56" s="164">
        <f t="shared" si="35"/>
        <v>0</v>
      </c>
      <c r="O56" s="179">
        <f t="shared" si="14"/>
        <v>0</v>
      </c>
    </row>
    <row r="57" spans="1:15">
      <c r="A57" s="157"/>
      <c r="B57" s="174" t="s">
        <v>175</v>
      </c>
      <c r="C57" s="163">
        <v>0</v>
      </c>
      <c r="D57" s="163">
        <v>0</v>
      </c>
      <c r="E57" s="163">
        <f t="shared" si="32"/>
        <v>0</v>
      </c>
      <c r="F57" s="163">
        <v>0</v>
      </c>
      <c r="G57" s="163">
        <v>0</v>
      </c>
      <c r="H57" s="163">
        <f t="shared" si="33"/>
        <v>0</v>
      </c>
      <c r="I57" s="163">
        <v>0</v>
      </c>
      <c r="J57" s="163">
        <v>0</v>
      </c>
      <c r="K57" s="163">
        <f t="shared" si="34"/>
        <v>0</v>
      </c>
      <c r="L57" s="163">
        <v>0</v>
      </c>
      <c r="M57" s="163">
        <v>0</v>
      </c>
      <c r="N57" s="164">
        <f t="shared" si="35"/>
        <v>0</v>
      </c>
      <c r="O57" s="179">
        <f t="shared" si="14"/>
        <v>0</v>
      </c>
    </row>
    <row r="58" spans="1:15">
      <c r="A58" s="157"/>
      <c r="B58" s="174" t="s">
        <v>56</v>
      </c>
      <c r="C58" s="163">
        <v>0</v>
      </c>
      <c r="D58" s="163">
        <v>0</v>
      </c>
      <c r="E58" s="163">
        <f t="shared" si="32"/>
        <v>0</v>
      </c>
      <c r="F58" s="163">
        <v>0</v>
      </c>
      <c r="G58" s="163">
        <v>0</v>
      </c>
      <c r="H58" s="163">
        <f t="shared" si="33"/>
        <v>0</v>
      </c>
      <c r="I58" s="163">
        <v>0</v>
      </c>
      <c r="J58" s="163">
        <v>0</v>
      </c>
      <c r="K58" s="163">
        <f t="shared" si="34"/>
        <v>0</v>
      </c>
      <c r="L58" s="163">
        <v>0</v>
      </c>
      <c r="M58" s="163">
        <v>0</v>
      </c>
      <c r="N58" s="164">
        <f t="shared" si="35"/>
        <v>0</v>
      </c>
      <c r="O58" s="179">
        <f t="shared" si="14"/>
        <v>0</v>
      </c>
    </row>
    <row r="59" spans="1:15">
      <c r="A59" s="157"/>
      <c r="B59" s="174" t="s">
        <v>16</v>
      </c>
      <c r="C59" s="163">
        <v>2182.38</v>
      </c>
      <c r="D59" s="163">
        <v>2182.38</v>
      </c>
      <c r="E59" s="163">
        <f t="shared" si="32"/>
        <v>4364.76</v>
      </c>
      <c r="F59" s="163">
        <v>2183.38</v>
      </c>
      <c r="G59" s="163">
        <v>2182.38</v>
      </c>
      <c r="H59" s="163">
        <f t="shared" si="33"/>
        <v>4365.76</v>
      </c>
      <c r="I59" s="163">
        <v>2182.38</v>
      </c>
      <c r="J59" s="163">
        <v>2182.38</v>
      </c>
      <c r="K59" s="163">
        <f t="shared" si="34"/>
        <v>4364.76</v>
      </c>
      <c r="L59" s="163">
        <v>2182.38</v>
      </c>
      <c r="M59" s="163">
        <v>2182.38</v>
      </c>
      <c r="N59" s="164">
        <f t="shared" si="35"/>
        <v>4364.76</v>
      </c>
      <c r="O59" s="179">
        <f t="shared" si="14"/>
        <v>34920.080000000009</v>
      </c>
    </row>
    <row r="60" spans="1:15" ht="25" customHeight="1" thickBot="1">
      <c r="A60" s="157"/>
      <c r="B60" s="183" t="s">
        <v>17</v>
      </c>
      <c r="C60" s="166">
        <f>SUM(C16:C59)</f>
        <v>180577</v>
      </c>
      <c r="D60" s="166">
        <f t="shared" ref="D60:N60" si="36">SUM(D16:D59)</f>
        <v>180577.00999999998</v>
      </c>
      <c r="E60" s="166">
        <f t="shared" si="36"/>
        <v>361154.01</v>
      </c>
      <c r="F60" s="166">
        <f t="shared" si="36"/>
        <v>180558</v>
      </c>
      <c r="G60" s="166">
        <f t="shared" si="36"/>
        <v>180557</v>
      </c>
      <c r="H60" s="166">
        <f t="shared" si="36"/>
        <v>361115</v>
      </c>
      <c r="I60" s="166">
        <f t="shared" si="36"/>
        <v>180557</v>
      </c>
      <c r="J60" s="166">
        <f t="shared" si="36"/>
        <v>180557</v>
      </c>
      <c r="K60" s="166">
        <f t="shared" si="36"/>
        <v>361114</v>
      </c>
      <c r="L60" s="166">
        <f t="shared" si="36"/>
        <v>180561</v>
      </c>
      <c r="M60" s="166">
        <f t="shared" si="36"/>
        <v>180557</v>
      </c>
      <c r="N60" s="167">
        <f t="shared" si="36"/>
        <v>361114</v>
      </c>
      <c r="O60" s="168">
        <f t="shared" si="14"/>
        <v>2888998.02</v>
      </c>
    </row>
    <row r="61" spans="1:15" ht="30" customHeight="1" thickTop="1" thickBot="1">
      <c r="A61" s="184"/>
      <c r="B61" s="185" t="s">
        <v>99</v>
      </c>
      <c r="C61" s="186">
        <f>C13-C60</f>
        <v>334484</v>
      </c>
      <c r="D61" s="186">
        <f t="shared" ref="D61:N61" si="37">D13-D60</f>
        <v>168672.99000000002</v>
      </c>
      <c r="E61" s="186">
        <f t="shared" si="37"/>
        <v>503156.99</v>
      </c>
      <c r="F61" s="186">
        <f t="shared" si="37"/>
        <v>168692</v>
      </c>
      <c r="G61" s="186">
        <f t="shared" si="37"/>
        <v>168693</v>
      </c>
      <c r="H61" s="186">
        <f t="shared" si="37"/>
        <v>337385</v>
      </c>
      <c r="I61" s="186">
        <f t="shared" si="37"/>
        <v>168693</v>
      </c>
      <c r="J61" s="186">
        <f t="shared" si="37"/>
        <v>168693</v>
      </c>
      <c r="K61" s="186">
        <f t="shared" si="37"/>
        <v>337386</v>
      </c>
      <c r="L61" s="186">
        <f t="shared" si="37"/>
        <v>168689</v>
      </c>
      <c r="M61" s="186">
        <f t="shared" si="37"/>
        <v>168693</v>
      </c>
      <c r="N61" s="187">
        <f t="shared" si="37"/>
        <v>337386</v>
      </c>
      <c r="O61" s="187">
        <f t="shared" si="14"/>
        <v>3030623.98</v>
      </c>
    </row>
  </sheetData>
  <mergeCells count="1">
    <mergeCell ref="A1:O1"/>
  </mergeCells>
  <pageMargins left="0.54" right="0.55000000000000004" top="0.5" bottom="0.54" header="0.3" footer="0.3"/>
  <pageSetup scale="3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opLeftCell="G1" workbookViewId="0">
      <selection activeCell="C2" sqref="A1:N1048576"/>
    </sheetView>
  </sheetViews>
  <sheetFormatPr defaultColWidth="20.26953125" defaultRowHeight="23.5"/>
  <cols>
    <col min="1" max="1" width="35" style="188" customWidth="1"/>
    <col min="2" max="14" width="20.453125" style="188" customWidth="1"/>
    <col min="15" max="16384" width="20.26953125" style="188"/>
  </cols>
  <sheetData>
    <row r="1" spans="1:14" ht="30" customHeight="1" thickBot="1">
      <c r="A1" s="229" t="s">
        <v>122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1"/>
    </row>
    <row r="2" spans="1:14" ht="24" thickBot="1">
      <c r="A2" s="189" t="s">
        <v>117</v>
      </c>
      <c r="B2" s="190" t="s">
        <v>80</v>
      </c>
      <c r="C2" s="190" t="s">
        <v>81</v>
      </c>
      <c r="D2" s="190" t="s">
        <v>82</v>
      </c>
      <c r="E2" s="190" t="s">
        <v>83</v>
      </c>
      <c r="F2" s="190" t="s">
        <v>84</v>
      </c>
      <c r="G2" s="190" t="s">
        <v>85</v>
      </c>
      <c r="H2" s="190" t="s">
        <v>86</v>
      </c>
      <c r="I2" s="190" t="s">
        <v>87</v>
      </c>
      <c r="J2" s="190" t="s">
        <v>88</v>
      </c>
      <c r="K2" s="190" t="s">
        <v>89</v>
      </c>
      <c r="L2" s="190" t="s">
        <v>90</v>
      </c>
      <c r="M2" s="190" t="s">
        <v>91</v>
      </c>
      <c r="N2" s="191" t="s">
        <v>17</v>
      </c>
    </row>
    <row r="3" spans="1:14">
      <c r="A3" s="192" t="s">
        <v>119</v>
      </c>
      <c r="B3" s="193">
        <v>1</v>
      </c>
      <c r="C3" s="193">
        <v>1</v>
      </c>
      <c r="D3" s="193">
        <v>1</v>
      </c>
      <c r="E3" s="193">
        <v>1</v>
      </c>
      <c r="F3" s="193">
        <v>1</v>
      </c>
      <c r="G3" s="193">
        <v>1</v>
      </c>
      <c r="H3" s="193">
        <v>1</v>
      </c>
      <c r="I3" s="193">
        <v>1</v>
      </c>
      <c r="J3" s="193">
        <v>1</v>
      </c>
      <c r="K3" s="193">
        <v>1</v>
      </c>
      <c r="L3" s="193">
        <v>1</v>
      </c>
      <c r="M3" s="193">
        <v>1</v>
      </c>
      <c r="N3" s="194"/>
    </row>
    <row r="4" spans="1:14">
      <c r="A4" s="195" t="s">
        <v>120</v>
      </c>
      <c r="B4" s="196">
        <v>2</v>
      </c>
      <c r="C4" s="196">
        <v>2</v>
      </c>
      <c r="D4" s="196">
        <v>2</v>
      </c>
      <c r="E4" s="196">
        <v>2</v>
      </c>
      <c r="F4" s="196">
        <v>2</v>
      </c>
      <c r="G4" s="196">
        <v>2</v>
      </c>
      <c r="H4" s="196">
        <v>2</v>
      </c>
      <c r="I4" s="196">
        <v>2</v>
      </c>
      <c r="J4" s="196">
        <v>2</v>
      </c>
      <c r="K4" s="196">
        <v>2</v>
      </c>
      <c r="L4" s="196">
        <v>2</v>
      </c>
      <c r="M4" s="196">
        <v>2</v>
      </c>
      <c r="N4" s="197"/>
    </row>
    <row r="5" spans="1:14">
      <c r="A5" s="195" t="s">
        <v>121</v>
      </c>
      <c r="B5" s="196">
        <f>B4+B3</f>
        <v>3</v>
      </c>
      <c r="C5" s="196">
        <f t="shared" ref="C5:N5" si="0">C4+C3</f>
        <v>3</v>
      </c>
      <c r="D5" s="196">
        <f t="shared" si="0"/>
        <v>3</v>
      </c>
      <c r="E5" s="196">
        <f t="shared" si="0"/>
        <v>3</v>
      </c>
      <c r="F5" s="196">
        <f t="shared" si="0"/>
        <v>3</v>
      </c>
      <c r="G5" s="196">
        <f t="shared" si="0"/>
        <v>3</v>
      </c>
      <c r="H5" s="196">
        <f t="shared" si="0"/>
        <v>3</v>
      </c>
      <c r="I5" s="196">
        <f t="shared" si="0"/>
        <v>3</v>
      </c>
      <c r="J5" s="196">
        <f t="shared" si="0"/>
        <v>3</v>
      </c>
      <c r="K5" s="196">
        <f t="shared" si="0"/>
        <v>3</v>
      </c>
      <c r="L5" s="196">
        <f t="shared" si="0"/>
        <v>3</v>
      </c>
      <c r="M5" s="196">
        <f t="shared" si="0"/>
        <v>3</v>
      </c>
      <c r="N5" s="197">
        <f t="shared" si="0"/>
        <v>0</v>
      </c>
    </row>
    <row r="6" spans="1:14">
      <c r="A6" s="198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</row>
    <row r="7" spans="1:14">
      <c r="A7" s="201" t="s">
        <v>118</v>
      </c>
      <c r="B7" s="202">
        <v>7180.66</v>
      </c>
      <c r="C7" s="202">
        <v>7180.66</v>
      </c>
      <c r="D7" s="202">
        <v>7180.66</v>
      </c>
      <c r="E7" s="202">
        <v>7180.66</v>
      </c>
      <c r="F7" s="202">
        <v>7180.66</v>
      </c>
      <c r="G7" s="202">
        <v>7180.66</v>
      </c>
      <c r="H7" s="202">
        <v>7180.66</v>
      </c>
      <c r="I7" s="202">
        <v>7180.66</v>
      </c>
      <c r="J7" s="202">
        <v>7180.66</v>
      </c>
      <c r="K7" s="202">
        <v>7180.66</v>
      </c>
      <c r="L7" s="202">
        <v>7180.66</v>
      </c>
      <c r="M7" s="202">
        <v>7180.66</v>
      </c>
      <c r="N7" s="203">
        <f>SUM(B7:M7)</f>
        <v>86167.920000000027</v>
      </c>
    </row>
    <row r="8" spans="1:14" ht="24" thickBot="1">
      <c r="A8" s="204" t="s">
        <v>123</v>
      </c>
      <c r="B8" s="205">
        <f>B7*B5</f>
        <v>21541.98</v>
      </c>
      <c r="C8" s="205">
        <f t="shared" ref="C8:M8" si="1">C7*C5</f>
        <v>21541.98</v>
      </c>
      <c r="D8" s="205">
        <f t="shared" si="1"/>
        <v>21541.98</v>
      </c>
      <c r="E8" s="205">
        <f t="shared" si="1"/>
        <v>21541.98</v>
      </c>
      <c r="F8" s="205">
        <f t="shared" si="1"/>
        <v>21541.98</v>
      </c>
      <c r="G8" s="205">
        <f t="shared" si="1"/>
        <v>21541.98</v>
      </c>
      <c r="H8" s="205">
        <f t="shared" si="1"/>
        <v>21541.98</v>
      </c>
      <c r="I8" s="205">
        <f t="shared" si="1"/>
        <v>21541.98</v>
      </c>
      <c r="J8" s="205">
        <f t="shared" si="1"/>
        <v>21541.98</v>
      </c>
      <c r="K8" s="205">
        <f t="shared" si="1"/>
        <v>21541.98</v>
      </c>
      <c r="L8" s="205">
        <f t="shared" si="1"/>
        <v>21541.98</v>
      </c>
      <c r="M8" s="205">
        <f t="shared" si="1"/>
        <v>21541.98</v>
      </c>
      <c r="N8" s="206">
        <f>SUM(B8:M8)</f>
        <v>258503.76000000004</v>
      </c>
    </row>
  </sheetData>
  <mergeCells count="1">
    <mergeCell ref="A1:N1"/>
  </mergeCells>
  <pageMargins left="0.21" right="0.3" top="0.75" bottom="0.75" header="0.3" footer="0.3"/>
  <pageSetup scale="4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workbookViewId="0">
      <selection sqref="A1:XFD1048576"/>
    </sheetView>
  </sheetViews>
  <sheetFormatPr defaultColWidth="9.1796875" defaultRowHeight="14.5"/>
  <cols>
    <col min="1" max="1" width="9.1796875" style="1"/>
    <col min="2" max="2" width="37.54296875" style="1" customWidth="1"/>
    <col min="3" max="3" width="24.453125" style="1" bestFit="1" customWidth="1"/>
    <col min="4" max="4" width="22" style="1" bestFit="1" customWidth="1"/>
    <col min="5" max="5" width="22.54296875" style="1" bestFit="1" customWidth="1"/>
    <col min="6" max="6" width="13.453125" style="1" bestFit="1" customWidth="1"/>
    <col min="7" max="7" width="30.54296875" style="1" customWidth="1"/>
    <col min="8" max="16384" width="9.1796875" style="1"/>
  </cols>
  <sheetData>
    <row r="1" spans="1:7" ht="40.5" customHeight="1" thickBot="1">
      <c r="A1" s="232" t="s">
        <v>125</v>
      </c>
      <c r="B1" s="233"/>
      <c r="C1" s="233"/>
      <c r="D1" s="233"/>
      <c r="E1" s="233"/>
      <c r="F1" s="233"/>
      <c r="G1" s="234"/>
    </row>
    <row r="2" spans="1:7" ht="30" customHeight="1" thickBot="1">
      <c r="A2" s="8" t="s">
        <v>78</v>
      </c>
      <c r="B2" s="9" t="s">
        <v>10</v>
      </c>
      <c r="C2" s="10" t="s">
        <v>102</v>
      </c>
      <c r="D2" s="10" t="s">
        <v>19</v>
      </c>
      <c r="E2" s="10" t="s">
        <v>17</v>
      </c>
      <c r="F2" s="45" t="s">
        <v>61</v>
      </c>
      <c r="G2" s="11" t="s">
        <v>11</v>
      </c>
    </row>
    <row r="3" spans="1:7">
      <c r="A3" s="36"/>
      <c r="B3" s="37" t="s">
        <v>15</v>
      </c>
      <c r="C3" s="38">
        <v>2110760</v>
      </c>
      <c r="D3" s="38">
        <f>C3*1.4</f>
        <v>2955064</v>
      </c>
      <c r="E3" s="41">
        <f>C3+D3</f>
        <v>5065824</v>
      </c>
      <c r="F3" s="48">
        <f>E3/E18</f>
        <v>0.28352571337938232</v>
      </c>
      <c r="G3" s="24"/>
    </row>
    <row r="4" spans="1:7">
      <c r="A4" s="34"/>
      <c r="B4" s="5" t="s">
        <v>38</v>
      </c>
      <c r="C4" s="6">
        <v>3000000</v>
      </c>
      <c r="D4" s="6">
        <v>-300000</v>
      </c>
      <c r="E4" s="29">
        <f t="shared" ref="E4:E5" si="0">C4+D4</f>
        <v>2700000</v>
      </c>
      <c r="F4" s="48">
        <f>E4/E18</f>
        <v>0.15111449314550451</v>
      </c>
      <c r="G4" s="22"/>
    </row>
    <row r="5" spans="1:7">
      <c r="A5" s="34"/>
      <c r="B5" s="33" t="s">
        <v>37</v>
      </c>
      <c r="C5" s="6">
        <v>0</v>
      </c>
      <c r="D5" s="6">
        <v>0</v>
      </c>
      <c r="E5" s="29">
        <f t="shared" si="0"/>
        <v>0</v>
      </c>
      <c r="F5" s="48">
        <f>E5/E18</f>
        <v>0</v>
      </c>
      <c r="G5" s="22"/>
    </row>
    <row r="6" spans="1:7">
      <c r="A6" s="34"/>
      <c r="B6" s="33" t="s">
        <v>40</v>
      </c>
      <c r="C6" s="6">
        <v>0</v>
      </c>
      <c r="D6" s="6">
        <v>0</v>
      </c>
      <c r="E6" s="29">
        <f>C6+D6</f>
        <v>0</v>
      </c>
      <c r="F6" s="48">
        <f>E6/E18</f>
        <v>0</v>
      </c>
      <c r="G6" s="23"/>
    </row>
    <row r="7" spans="1:7">
      <c r="A7" s="34"/>
      <c r="B7" s="5" t="s">
        <v>67</v>
      </c>
      <c r="C7" s="13">
        <v>0</v>
      </c>
      <c r="D7" s="13">
        <v>0</v>
      </c>
      <c r="E7" s="42">
        <f>C7+D7</f>
        <v>0</v>
      </c>
      <c r="F7" s="48">
        <f>E7/E18</f>
        <v>0</v>
      </c>
      <c r="G7" s="25"/>
    </row>
    <row r="8" spans="1:7">
      <c r="A8" s="34"/>
      <c r="B8" s="18" t="s">
        <v>12</v>
      </c>
      <c r="C8" s="29"/>
      <c r="D8" s="30"/>
      <c r="E8" s="30"/>
      <c r="F8" s="49"/>
      <c r="G8" s="22"/>
    </row>
    <row r="9" spans="1:7">
      <c r="A9" s="34"/>
      <c r="B9" s="33" t="s">
        <v>13</v>
      </c>
      <c r="C9" s="7">
        <v>0</v>
      </c>
      <c r="D9" s="7">
        <v>0</v>
      </c>
      <c r="E9" s="43">
        <f t="shared" ref="E9:E17" si="1">C9+D9</f>
        <v>0</v>
      </c>
      <c r="F9" s="48">
        <f>E9/E18</f>
        <v>0</v>
      </c>
      <c r="G9" s="21"/>
    </row>
    <row r="10" spans="1:7">
      <c r="A10" s="34"/>
      <c r="B10" s="33" t="s">
        <v>14</v>
      </c>
      <c r="C10" s="6">
        <v>0</v>
      </c>
      <c r="D10" s="6">
        <v>0</v>
      </c>
      <c r="E10" s="29">
        <f t="shared" si="1"/>
        <v>0</v>
      </c>
      <c r="F10" s="48">
        <f>E10/E18</f>
        <v>0</v>
      </c>
      <c r="G10" s="22"/>
    </row>
    <row r="11" spans="1:7">
      <c r="A11" s="34"/>
      <c r="B11" s="33" t="s">
        <v>50</v>
      </c>
      <c r="C11" s="6">
        <v>0</v>
      </c>
      <c r="D11" s="6">
        <v>0</v>
      </c>
      <c r="E11" s="29">
        <f t="shared" si="1"/>
        <v>0</v>
      </c>
      <c r="F11" s="48">
        <f>E11/E18</f>
        <v>0</v>
      </c>
      <c r="G11" s="22"/>
    </row>
    <row r="12" spans="1:7">
      <c r="A12" s="34"/>
      <c r="B12" s="33" t="s">
        <v>41</v>
      </c>
      <c r="C12" s="6">
        <v>82374</v>
      </c>
      <c r="D12" s="6"/>
      <c r="E12" s="29">
        <f t="shared" si="1"/>
        <v>82374</v>
      </c>
      <c r="F12" s="48">
        <f>E12/E18</f>
        <v>4.6103352808769581E-3</v>
      </c>
      <c r="G12" s="22"/>
    </row>
    <row r="13" spans="1:7">
      <c r="A13" s="34"/>
      <c r="B13" s="33" t="s">
        <v>51</v>
      </c>
      <c r="C13" s="6">
        <v>0</v>
      </c>
      <c r="D13" s="6">
        <v>0</v>
      </c>
      <c r="E13" s="29">
        <f t="shared" si="1"/>
        <v>0</v>
      </c>
      <c r="F13" s="48">
        <f>E13/E18</f>
        <v>0</v>
      </c>
      <c r="G13" s="22"/>
    </row>
    <row r="14" spans="1:7">
      <c r="A14" s="34"/>
      <c r="B14" s="33" t="s">
        <v>49</v>
      </c>
      <c r="C14" s="6">
        <f>10002.27+400000</f>
        <v>410002.27</v>
      </c>
      <c r="D14" s="6">
        <v>0</v>
      </c>
      <c r="E14" s="29">
        <f t="shared" si="1"/>
        <v>410002.27</v>
      </c>
      <c r="F14" s="48">
        <f>E14/E18</f>
        <v>2.2947142673909737E-2</v>
      </c>
      <c r="G14" s="22"/>
    </row>
    <row r="15" spans="1:7">
      <c r="A15" s="34"/>
      <c r="B15" s="33" t="s">
        <v>42</v>
      </c>
      <c r="C15" s="6">
        <v>0</v>
      </c>
      <c r="D15" s="6">
        <v>0</v>
      </c>
      <c r="E15" s="29">
        <f t="shared" si="1"/>
        <v>0</v>
      </c>
      <c r="F15" s="48">
        <f>E15/E18</f>
        <v>0</v>
      </c>
      <c r="G15" s="22"/>
    </row>
    <row r="16" spans="1:7">
      <c r="A16" s="34"/>
      <c r="B16" s="33" t="s">
        <v>100</v>
      </c>
      <c r="C16" s="6">
        <f>4021046.9</f>
        <v>4021046.9</v>
      </c>
      <c r="D16" s="6">
        <f>'Sales Forecasting'!I3</f>
        <v>5588000</v>
      </c>
      <c r="E16" s="29">
        <f t="shared" si="1"/>
        <v>9609046.9000000004</v>
      </c>
      <c r="F16" s="48">
        <f>E16/E18</f>
        <v>0.53780231552032642</v>
      </c>
      <c r="G16" s="22"/>
    </row>
    <row r="17" spans="1:7">
      <c r="A17" s="34"/>
      <c r="B17" s="33" t="s">
        <v>103</v>
      </c>
      <c r="C17" s="6">
        <v>0</v>
      </c>
      <c r="D17" s="6">
        <v>0</v>
      </c>
      <c r="E17" s="29">
        <f t="shared" si="1"/>
        <v>0</v>
      </c>
      <c r="F17" s="48">
        <f>E17/E18</f>
        <v>0</v>
      </c>
      <c r="G17" s="22"/>
    </row>
    <row r="18" spans="1:7" s="4" customFormat="1" ht="25" customHeight="1" thickBot="1">
      <c r="A18" s="35"/>
      <c r="B18" s="39" t="s">
        <v>101</v>
      </c>
      <c r="C18" s="40"/>
      <c r="D18" s="39"/>
      <c r="E18" s="44">
        <f>SUM(E3:E17)</f>
        <v>17867247.170000002</v>
      </c>
      <c r="F18" s="47">
        <f>E18/E18</f>
        <v>1</v>
      </c>
      <c r="G18" s="46"/>
    </row>
    <row r="20" spans="1:7">
      <c r="E20" s="91"/>
    </row>
  </sheetData>
  <mergeCells count="1">
    <mergeCell ref="A1:G1"/>
  </mergeCells>
  <pageMargins left="0.43" right="0.48" top="0.75" bottom="0.75" header="0.3" footer="0.3"/>
  <pageSetup paperSize="9" scale="8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Introductory</vt:lpstr>
      <vt:lpstr>Application of Funds</vt:lpstr>
      <vt:lpstr>Sales Forecasting</vt:lpstr>
      <vt:lpstr>Cash Flow</vt:lpstr>
      <vt:lpstr>Employment Generation</vt:lpstr>
      <vt:lpstr>Source of Funding</vt:lpstr>
      <vt:lpstr>Sheet1</vt:lpstr>
      <vt:lpstr>Unit1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Siddharth Shukla</dc:creator>
  <cp:lastModifiedBy>mahak bhatiya</cp:lastModifiedBy>
  <cp:lastPrinted>2022-10-08T12:11:36Z</cp:lastPrinted>
  <dcterms:created xsi:type="dcterms:W3CDTF">2020-08-08T20:54:07Z</dcterms:created>
  <dcterms:modified xsi:type="dcterms:W3CDTF">2022-10-10T04:55:54Z</dcterms:modified>
</cp:coreProperties>
</file>